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autoCompressPictures="0"/>
  <mc:AlternateContent xmlns:mc="http://schemas.openxmlformats.org/markup-compatibility/2006">
    <mc:Choice Requires="x15">
      <x15ac:absPath xmlns:x15ac="http://schemas.microsoft.com/office/spreadsheetml/2010/11/ac" url="\\AKVB.erz.be.ch\DATA-AKVB\UserHomes\MVDS\Z_Systems\RedirectedFolders\Desktop\"/>
    </mc:Choice>
  </mc:AlternateContent>
  <xr:revisionPtr revIDLastSave="0" documentId="13_ncr:1_{C6FF77EF-D321-459F-828D-6DB482923C2C}" xr6:coauthVersionLast="47" xr6:coauthVersionMax="47" xr10:uidLastSave="{00000000-0000-0000-0000-000000000000}"/>
  <bookViews>
    <workbookView xWindow="-120" yWindow="-120" windowWidth="29040" windowHeight="17640" tabRatio="498" xr2:uid="{00000000-000D-0000-FFFF-FFFF00000000}"/>
  </bookViews>
  <sheets>
    <sheet name="Zusammenzug" sheetId="10" r:id="rId1"/>
    <sheet name="Planung KG, Prim, Cycle" sheetId="1" r:id="rId2"/>
    <sheet name="Planung Basisstufe" sheetId="11" r:id="rId3"/>
    <sheet name="Planung Sek 1" sheetId="8" r:id="rId4"/>
    <sheet name="Planung MR" sheetId="9" r:id="rId5"/>
  </sheets>
  <definedNames>
    <definedName name="_xlnm.Print_Area" localSheetId="2">'Planung Basisstufe'!$A$1:$AH$46</definedName>
    <definedName name="_xlnm.Print_Area" localSheetId="1">'Planung KG, Prim, Cycle'!$A$1:$AL$49</definedName>
    <definedName name="_xlnm.Print_Area" localSheetId="4">'Planung MR'!$A$1:$AF$51</definedName>
    <definedName name="_xlnm.Print_Area" localSheetId="3">'Planung Sek 1'!$A$1:$AD$50</definedName>
    <definedName name="_xlnm.Print_Area" localSheetId="0">Zusammenzug!$A$1:$Q$46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40" i="9" l="1"/>
  <c r="U36" i="9"/>
  <c r="U37" i="9"/>
  <c r="U38" i="9"/>
  <c r="U39" i="9"/>
  <c r="U41" i="9"/>
  <c r="U42" i="9"/>
  <c r="U43" i="9"/>
  <c r="U44" i="9"/>
  <c r="U45" i="9"/>
  <c r="U35" i="9" l="1"/>
  <c r="U34" i="9"/>
  <c r="U46" i="9" s="1"/>
  <c r="AC48" i="8" l="1"/>
  <c r="Z34" i="1" l="1"/>
  <c r="AC49" i="8" l="1"/>
  <c r="AL13" i="1"/>
  <c r="AL20" i="1" l="1"/>
  <c r="AK19" i="1" l="1"/>
  <c r="AL19" i="1" s="1"/>
  <c r="AB47" i="8" l="1"/>
  <c r="AC47" i="8" s="1"/>
  <c r="AG12" i="11"/>
  <c r="AH12" i="11" s="1"/>
  <c r="AK12" i="1"/>
  <c r="AL12" i="1" s="1"/>
  <c r="AF39" i="9" l="1"/>
  <c r="AF38" i="9"/>
  <c r="Q29" i="8"/>
  <c r="Q30" i="8" s="1"/>
  <c r="N46" i="8"/>
  <c r="U29" i="8"/>
  <c r="K29" i="8"/>
  <c r="V33" i="8"/>
  <c r="M30" i="1"/>
  <c r="AR19" i="1"/>
  <c r="AP18" i="1" s="1"/>
  <c r="AR11" i="1"/>
  <c r="W28" i="8"/>
  <c r="V28" i="8"/>
  <c r="T28" i="8"/>
  <c r="Q29" i="1"/>
  <c r="G29" i="1"/>
  <c r="V35" i="8"/>
  <c r="AD10" i="8"/>
  <c r="AD11" i="8"/>
  <c r="AD12" i="8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9" i="8"/>
  <c r="AJ46" i="8"/>
  <c r="AH47" i="8" s="1"/>
  <c r="C28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U28" i="8"/>
  <c r="C49" i="8"/>
  <c r="K50" i="8" s="1"/>
  <c r="F49" i="8"/>
  <c r="E49" i="8"/>
  <c r="B49" i="8"/>
  <c r="H49" i="8"/>
  <c r="K36" i="11"/>
  <c r="AF36" i="1"/>
  <c r="Z36" i="1"/>
  <c r="Y13" i="9"/>
  <c r="Z17" i="9" s="1"/>
  <c r="Y14" i="9"/>
  <c r="Y15" i="9"/>
  <c r="Y16" i="9"/>
  <c r="Y17" i="9"/>
  <c r="Y23" i="9"/>
  <c r="Y24" i="9"/>
  <c r="I5" i="10"/>
  <c r="L28" i="10"/>
  <c r="P28" i="10" s="1"/>
  <c r="N28" i="10"/>
  <c r="AA10" i="1"/>
  <c r="AA11" i="1"/>
  <c r="Z29" i="1" s="1"/>
  <c r="AL26" i="1" s="1"/>
  <c r="AA12" i="1"/>
  <c r="AA13" i="1"/>
  <c r="AA14" i="1"/>
  <c r="AA15" i="1"/>
  <c r="AA16" i="1"/>
  <c r="AA17" i="1"/>
  <c r="AA18" i="1"/>
  <c r="AA19" i="1"/>
  <c r="AA20" i="1"/>
  <c r="AA21" i="1"/>
  <c r="A48" i="1"/>
  <c r="AL14" i="1"/>
  <c r="S48" i="1"/>
  <c r="K48" i="1"/>
  <c r="Y10" i="11"/>
  <c r="Y11" i="11"/>
  <c r="X29" i="11" s="1"/>
  <c r="AH26" i="11" s="1"/>
  <c r="Y12" i="11"/>
  <c r="A46" i="11"/>
  <c r="AH13" i="11"/>
  <c r="AH14" i="11"/>
  <c r="E46" i="9"/>
  <c r="F46" i="9"/>
  <c r="G46" i="9"/>
  <c r="AE37" i="9" s="1"/>
  <c r="AF37" i="9" s="1"/>
  <c r="H46" i="9"/>
  <c r="I46" i="9"/>
  <c r="J46" i="9"/>
  <c r="K46" i="9"/>
  <c r="AF50" i="9" s="1"/>
  <c r="L46" i="9"/>
  <c r="AE33" i="9" s="1"/>
  <c r="N46" i="9"/>
  <c r="P46" i="9"/>
  <c r="M46" i="9"/>
  <c r="O46" i="9"/>
  <c r="AE34" i="9" s="1"/>
  <c r="Q46" i="9"/>
  <c r="R46" i="9"/>
  <c r="T46" i="9"/>
  <c r="AE35" i="9" s="1"/>
  <c r="AE36" i="9"/>
  <c r="K34" i="11"/>
  <c r="P34" i="11"/>
  <c r="M31" i="1"/>
  <c r="AF34" i="1"/>
  <c r="S46" i="9"/>
  <c r="AL31" i="9"/>
  <c r="AJ35" i="9" s="1"/>
  <c r="K29" i="10"/>
  <c r="AA22" i="1"/>
  <c r="AA23" i="1"/>
  <c r="Y13" i="11"/>
  <c r="Y14" i="11"/>
  <c r="Y15" i="11"/>
  <c r="Y16" i="11"/>
  <c r="Y17" i="11"/>
  <c r="Y18" i="11"/>
  <c r="Y19" i="11"/>
  <c r="Y20" i="11"/>
  <c r="Y21" i="11"/>
  <c r="Y22" i="11"/>
  <c r="Y23" i="11"/>
  <c r="Y24" i="11"/>
  <c r="Y25" i="11"/>
  <c r="Y26" i="11"/>
  <c r="Y27" i="11"/>
  <c r="Y28" i="11"/>
  <c r="AN11" i="11"/>
  <c r="AL12" i="11" s="1"/>
  <c r="AJ12" i="11" s="1"/>
  <c r="AL11" i="11"/>
  <c r="R29" i="11"/>
  <c r="I10" i="10"/>
  <c r="P36" i="11"/>
  <c r="Y20" i="9"/>
  <c r="Y21" i="9"/>
  <c r="Z24" i="9" s="1"/>
  <c r="Y22" i="9"/>
  <c r="H13" i="9"/>
  <c r="H14" i="9"/>
  <c r="H15" i="9"/>
  <c r="H25" i="9" s="1"/>
  <c r="AE22" i="9" s="1"/>
  <c r="AH23" i="9" s="1"/>
  <c r="H16" i="9"/>
  <c r="H17" i="9"/>
  <c r="H18" i="9"/>
  <c r="H19" i="9"/>
  <c r="H20" i="9"/>
  <c r="H21" i="9"/>
  <c r="H22" i="9"/>
  <c r="H23" i="9"/>
  <c r="H24" i="9"/>
  <c r="S49" i="11"/>
  <c r="B46" i="11"/>
  <c r="D46" i="11"/>
  <c r="Q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A24" i="1"/>
  <c r="AA25" i="1"/>
  <c r="AA26" i="1"/>
  <c r="AA27" i="1"/>
  <c r="AA28" i="1"/>
  <c r="T29" i="1"/>
  <c r="L48" i="1"/>
  <c r="AL21" i="1"/>
  <c r="G29" i="10"/>
  <c r="I29" i="10"/>
  <c r="M29" i="10"/>
  <c r="G27" i="10"/>
  <c r="K27" i="10"/>
  <c r="M27" i="10"/>
  <c r="B14" i="10"/>
  <c r="U51" i="1"/>
  <c r="G25" i="9"/>
  <c r="F25" i="9"/>
  <c r="K29" i="1"/>
  <c r="H29" i="1"/>
  <c r="F29" i="1"/>
  <c r="E29" i="1"/>
  <c r="D29" i="1"/>
  <c r="C29" i="1"/>
  <c r="P29" i="1"/>
  <c r="O29" i="1"/>
  <c r="N29" i="1"/>
  <c r="M29" i="1"/>
  <c r="Z19" i="9"/>
  <c r="I29" i="1"/>
  <c r="J29" i="1"/>
  <c r="L29" i="1"/>
  <c r="S29" i="1"/>
  <c r="I48" i="1"/>
  <c r="AL40" i="1" s="1"/>
  <c r="B48" i="1"/>
  <c r="D48" i="1" s="1"/>
  <c r="J48" i="1"/>
  <c r="K38" i="11"/>
  <c r="I6" i="10" s="1"/>
  <c r="P38" i="11"/>
  <c r="AL28" i="1"/>
  <c r="AK18" i="1"/>
  <c r="I28" i="10"/>
  <c r="K40" i="11" l="1"/>
  <c r="I7" i="10" s="1"/>
  <c r="I8" i="10"/>
  <c r="AG11" i="11"/>
  <c r="AJ11" i="11" s="1"/>
  <c r="AH11" i="11" s="1"/>
  <c r="K5" i="10"/>
  <c r="K8" i="10"/>
  <c r="K28" i="10"/>
  <c r="Z40" i="1"/>
  <c r="K7" i="10" s="1"/>
  <c r="AK11" i="1"/>
  <c r="G10" i="10"/>
  <c r="G8" i="10"/>
  <c r="AH35" i="9"/>
  <c r="AF35" i="9" s="1"/>
  <c r="K10" i="10"/>
  <c r="G5" i="10"/>
  <c r="AE32" i="9"/>
  <c r="AE31" i="9"/>
  <c r="AF42" i="9"/>
  <c r="AH46" i="8"/>
  <c r="AN18" i="1"/>
  <c r="AL18" i="1" s="1"/>
  <c r="G28" i="10"/>
  <c r="AF40" i="1"/>
  <c r="G7" i="10" s="1"/>
  <c r="AD28" i="8"/>
  <c r="AJ36" i="9"/>
  <c r="AH36" i="9" s="1"/>
  <c r="AF36" i="9" s="1"/>
  <c r="AJ34" i="9"/>
  <c r="AH34" i="9" s="1"/>
  <c r="AF34" i="9" s="1"/>
  <c r="AJ32" i="9"/>
  <c r="AJ33" i="9"/>
  <c r="AH33" i="9" s="1"/>
  <c r="AF33" i="9" s="1"/>
  <c r="AJ31" i="9"/>
  <c r="AH31" i="9" s="1"/>
  <c r="AF31" i="9" s="1"/>
  <c r="AF49" i="9"/>
  <c r="AF45" i="9"/>
  <c r="AF48" i="9"/>
  <c r="AF46" i="9"/>
  <c r="Y29" i="9"/>
  <c r="AF43" i="9"/>
  <c r="AF47" i="9"/>
  <c r="AF44" i="9"/>
  <c r="AC31" i="8"/>
  <c r="AB46" i="8" s="1"/>
  <c r="AF46" i="8" s="1"/>
  <c r="M10" i="10"/>
  <c r="M5" i="10"/>
  <c r="AH15" i="11"/>
  <c r="I9" i="10" s="1"/>
  <c r="AP19" i="1"/>
  <c r="Z38" i="1"/>
  <c r="K6" i="10" s="1"/>
  <c r="AP11" i="1"/>
  <c r="AL22" i="1"/>
  <c r="AF38" i="1"/>
  <c r="G6" i="10" s="1"/>
  <c r="AK40" i="1"/>
  <c r="V37" i="8"/>
  <c r="M6" i="10" s="1"/>
  <c r="M28" i="10"/>
  <c r="AJ15" i="11"/>
  <c r="P40" i="11"/>
  <c r="I33" i="10" l="1"/>
  <c r="AN11" i="1"/>
  <c r="AH32" i="9"/>
  <c r="AF32" i="9" s="1"/>
  <c r="AN22" i="1"/>
  <c r="G33" i="10"/>
  <c r="G9" i="10"/>
  <c r="M8" i="10"/>
  <c r="AF51" i="9"/>
  <c r="AC46" i="8"/>
  <c r="AF50" i="8"/>
  <c r="V39" i="8"/>
  <c r="M7" i="10" s="1"/>
  <c r="O28" i="10"/>
  <c r="AN15" i="1"/>
  <c r="AL11" i="1"/>
  <c r="AL15" i="1" s="1"/>
  <c r="AF40" i="9" l="1"/>
  <c r="L33" i="10" s="1"/>
  <c r="AH40" i="9"/>
  <c r="K33" i="10"/>
  <c r="K9" i="10"/>
  <c r="AC50" i="8"/>
  <c r="M33" i="10" s="1"/>
  <c r="O33" i="10" l="1"/>
  <c r="M9" i="10"/>
</calcChain>
</file>

<file path=xl/sharedStrings.xml><?xml version="1.0" encoding="utf-8"?>
<sst xmlns="http://schemas.openxmlformats.org/spreadsheetml/2006/main" count="633" uniqueCount="359">
  <si>
    <t>davon 2 Jahre vor Schuleintritt</t>
    <phoneticPr fontId="0" type="noConversion"/>
  </si>
  <si>
    <t>Inspektorat</t>
    <phoneticPr fontId="0" type="noConversion"/>
  </si>
  <si>
    <t>Lektionen</t>
    <phoneticPr fontId="0" type="noConversion"/>
  </si>
  <si>
    <t>Anz. Sch. 1. Schuljahr</t>
    <phoneticPr fontId="0" type="noConversion"/>
  </si>
  <si>
    <t>Anz. Sch. 2. Schuljahr</t>
    <phoneticPr fontId="0" type="noConversion"/>
  </si>
  <si>
    <t>Total (inkl. KG)</t>
    <phoneticPr fontId="0" type="noConversion"/>
  </si>
  <si>
    <t>Anz. Sch. 3. Schuljahr</t>
    <phoneticPr fontId="0" type="noConversion"/>
  </si>
  <si>
    <t>Anz. Sch. 4. Schuljahr</t>
    <phoneticPr fontId="0" type="noConversion"/>
  </si>
  <si>
    <t>Anz. Sch. 5. Schuljahr</t>
    <phoneticPr fontId="0" type="noConversion"/>
  </si>
  <si>
    <t>Anz. Sch. 6. Schuljahr</t>
    <phoneticPr fontId="0" type="noConversion"/>
  </si>
  <si>
    <t xml:space="preserve"> </t>
  </si>
  <si>
    <t>Gruppen</t>
    <phoneticPr fontId="0" type="noConversion"/>
  </si>
  <si>
    <t>KG 1</t>
    <phoneticPr fontId="0" type="noConversion"/>
  </si>
  <si>
    <t>KG 2</t>
    <phoneticPr fontId="0" type="noConversion"/>
  </si>
  <si>
    <t>KG 3</t>
    <phoneticPr fontId="0" type="noConversion"/>
  </si>
  <si>
    <t>KG 4</t>
    <phoneticPr fontId="0" type="noConversion"/>
  </si>
  <si>
    <t>KG 5</t>
    <phoneticPr fontId="0" type="noConversion"/>
  </si>
  <si>
    <t>KG 6</t>
    <phoneticPr fontId="0" type="noConversion"/>
  </si>
  <si>
    <t>KG 7</t>
    <phoneticPr fontId="0" type="noConversion"/>
  </si>
  <si>
    <t>KG 8</t>
    <phoneticPr fontId="0" type="noConversion"/>
  </si>
  <si>
    <t>KG 9</t>
    <phoneticPr fontId="0" type="noConversion"/>
  </si>
  <si>
    <t>KG10</t>
    <phoneticPr fontId="0" type="noConversion"/>
  </si>
  <si>
    <t xml:space="preserve">Schuljahr: </t>
  </si>
  <si>
    <t>Gemeinde:</t>
  </si>
  <si>
    <t xml:space="preserve">Schule: </t>
  </si>
  <si>
    <t>Datum:</t>
    <phoneticPr fontId="0" type="noConversion"/>
  </si>
  <si>
    <t xml:space="preserve">Schulhaus: </t>
  </si>
  <si>
    <t>Obligatorische Fächer</t>
  </si>
  <si>
    <t>Schuljahr / Klasse</t>
  </si>
  <si>
    <t>Deutsch</t>
  </si>
  <si>
    <t>Mathematik</t>
  </si>
  <si>
    <t>Gestalten bildnerisch</t>
  </si>
  <si>
    <t>Total Schüler Prim.</t>
  </si>
  <si>
    <t>Musik</t>
  </si>
  <si>
    <t>Abtw. MGS</t>
  </si>
  <si>
    <t>Abtw. Schwimmen</t>
  </si>
  <si>
    <t>Zwischentotal oblig. Unterricht</t>
  </si>
  <si>
    <t>Bemerkung</t>
  </si>
  <si>
    <t>Schülerzahl</t>
    <phoneticPr fontId="0" type="noConversion"/>
  </si>
  <si>
    <t>Lektionen</t>
  </si>
  <si>
    <t>BG% pro Lektion</t>
  </si>
  <si>
    <t>BG %</t>
  </si>
  <si>
    <t>VZE</t>
  </si>
  <si>
    <t>Unterricht</t>
  </si>
  <si>
    <t>Total Regelunterricht</t>
  </si>
  <si>
    <t>Spezialunterricht</t>
  </si>
  <si>
    <t>Begabtenförderung</t>
  </si>
  <si>
    <t>Kindergarten</t>
  </si>
  <si>
    <t>Primarschule</t>
  </si>
  <si>
    <t>Sekundarstufe I</t>
  </si>
  <si>
    <t>Anz. Klassen KG</t>
  </si>
  <si>
    <t xml:space="preserve">Total </t>
  </si>
  <si>
    <t>Vollzeiteinheiten</t>
  </si>
  <si>
    <t>Lektionen oder Beschäftigungsgradprozente</t>
  </si>
  <si>
    <t>Vollzeiteinheiten VZE</t>
  </si>
  <si>
    <t>Anz. Schulwochen</t>
  </si>
  <si>
    <t>Zusatzdaten NFV</t>
  </si>
  <si>
    <t>Gehaltsklasse</t>
  </si>
  <si>
    <t>Bemerkungen</t>
  </si>
  <si>
    <t>Lektionen pro Sch.</t>
  </si>
  <si>
    <t>Anz. Klassen Prim.</t>
  </si>
  <si>
    <t>Schulleitung:</t>
  </si>
  <si>
    <t>Behörde:</t>
  </si>
  <si>
    <t>Schulleitung GK15 in %</t>
  </si>
  <si>
    <t>Schulinspektorat:</t>
  </si>
  <si>
    <t>Lektionen AdS</t>
  </si>
  <si>
    <t>Name des Angebots</t>
  </si>
  <si>
    <t>Anz. SuS pro Angebot</t>
  </si>
  <si>
    <t>Klasse</t>
  </si>
  <si>
    <t>bewilligt Inspektorat</t>
  </si>
  <si>
    <t>Sch./Lektion</t>
  </si>
  <si>
    <r>
      <t xml:space="preserve">bewilligt Inspektorat
</t>
    </r>
    <r>
      <rPr>
        <b/>
        <sz val="8"/>
        <rFont val="Arial"/>
        <family val="2"/>
      </rPr>
      <t>nicht NFV-relevant</t>
    </r>
  </si>
  <si>
    <t>Schülerzahl pro Klasse</t>
  </si>
  <si>
    <t xml:space="preserve">Schülerzahl pro Schuljahr in Mischklassen
Beispiel:
1. Kl.: 5 S / 2. Kl.: 6 S / 3. Kl.: 7 S
</t>
  </si>
  <si>
    <t>Total Schüler KG</t>
  </si>
  <si>
    <r>
      <t xml:space="preserve">Inspektorat
</t>
    </r>
    <r>
      <rPr>
        <b/>
        <sz val="8"/>
        <rFont val="Arial"/>
        <family val="2"/>
      </rPr>
      <t>nicht NFV</t>
    </r>
  </si>
  <si>
    <t xml:space="preserve">Regionales Schulinspektorat </t>
  </si>
  <si>
    <t>Abtw.  1. / 5. / 6. Schuljahr</t>
  </si>
  <si>
    <t>Klassen</t>
  </si>
  <si>
    <t>Angebot der Schule</t>
  </si>
  <si>
    <t>SchülerInnenzahlen</t>
  </si>
  <si>
    <t xml:space="preserve">Inspektoratskreis: </t>
  </si>
  <si>
    <t>Englisch</t>
  </si>
  <si>
    <t xml:space="preserve">Französisch </t>
  </si>
  <si>
    <t>Ø</t>
  </si>
  <si>
    <t>Kennzahlen Schule</t>
  </si>
  <si>
    <t>Primarstufe</t>
  </si>
  <si>
    <t>Ø Klassengrösse</t>
  </si>
  <si>
    <r>
      <t xml:space="preserve">Rotationslektion bei </t>
    </r>
    <r>
      <rPr>
        <b/>
        <sz val="8"/>
        <rFont val="Arial"/>
        <family val="2"/>
      </rPr>
      <t>39</t>
    </r>
    <r>
      <rPr>
        <sz val="8"/>
        <rFont val="Arial"/>
        <family val="2"/>
      </rPr>
      <t xml:space="preserve"> Schul-wochen (Eingabe: </t>
    </r>
    <r>
      <rPr>
        <b/>
        <sz val="8"/>
        <rFont val="Arial"/>
        <family val="2"/>
      </rPr>
      <t>-1</t>
    </r>
    <r>
      <rPr>
        <sz val="8"/>
        <rFont val="Arial"/>
        <family val="2"/>
      </rPr>
      <t>)</t>
    </r>
  </si>
  <si>
    <t>Ø KG-grösse</t>
  </si>
  <si>
    <t>Total Lekt. Zusatzangebote =</t>
  </si>
  <si>
    <t>Inspektorat:</t>
  </si>
  <si>
    <t>Datum:</t>
  </si>
  <si>
    <t>Unterschriften:</t>
  </si>
  <si>
    <t>Durchschn. Klassengrösse</t>
  </si>
  <si>
    <t>Anzahl Klassen</t>
  </si>
  <si>
    <t>Anzahl SchülerInnen</t>
  </si>
  <si>
    <t>Angebot</t>
  </si>
  <si>
    <t>Lekt. AdS</t>
  </si>
  <si>
    <t>Schülerzahl pro Angebot</t>
  </si>
  <si>
    <t>Schülerzahl</t>
  </si>
  <si>
    <t>Lektionenzahl</t>
  </si>
  <si>
    <t>Lektionen oder Beschäftigungsgrad%</t>
  </si>
  <si>
    <t>Französisch</t>
  </si>
  <si>
    <t>Regelklassen</t>
  </si>
  <si>
    <t xml:space="preserve">Kreis: </t>
  </si>
  <si>
    <t>Schulwochen:</t>
  </si>
  <si>
    <t>Pensenplanung (Sekundarstufe I)</t>
  </si>
  <si>
    <t>Ausgangslage der Pensenzusammenstellung</t>
  </si>
  <si>
    <t>Gde 1</t>
  </si>
  <si>
    <t>Gde 2</t>
  </si>
  <si>
    <t>Gde 3</t>
  </si>
  <si>
    <t>Gde 4</t>
  </si>
  <si>
    <t>Gde 5</t>
  </si>
  <si>
    <t>Gde 6</t>
  </si>
  <si>
    <t>Gde 7</t>
  </si>
  <si>
    <t>Gde 8</t>
  </si>
  <si>
    <t>Gde 9</t>
  </si>
  <si>
    <t>Gde 10</t>
  </si>
  <si>
    <t>Gde 11</t>
  </si>
  <si>
    <t>Gde 12</t>
  </si>
  <si>
    <t>nur Begabten-förderung</t>
  </si>
  <si>
    <t>davon abgetreten an</t>
  </si>
  <si>
    <t>EK</t>
  </si>
  <si>
    <t>KL</t>
  </si>
  <si>
    <t>IF</t>
  </si>
  <si>
    <t>LOG</t>
  </si>
  <si>
    <t>PSY</t>
  </si>
  <si>
    <t>LADV Art. 16b</t>
  </si>
  <si>
    <t>KbFPrim</t>
  </si>
  <si>
    <t>Besondere Klassen</t>
  </si>
  <si>
    <t>Rhythmik</t>
  </si>
  <si>
    <t>Begabten-förderung</t>
  </si>
  <si>
    <t>Deutsch als Zweitsprache</t>
  </si>
  <si>
    <t>LADV Art. 16b übrige LK BMV</t>
  </si>
  <si>
    <t>Zusätzliche Lektionen erhalten von</t>
  </si>
  <si>
    <t>Einschulungsklasse</t>
  </si>
  <si>
    <t>Klassenlehrerlektion</t>
  </si>
  <si>
    <t>Integrative Förderung</t>
  </si>
  <si>
    <t>Logopädie</t>
  </si>
  <si>
    <t>Psychomotorik</t>
  </si>
  <si>
    <t>Pensenzusammenstellung</t>
  </si>
  <si>
    <t>Vakanzen</t>
  </si>
  <si>
    <t>Spezial-unterricht</t>
  </si>
  <si>
    <t>besondere Klassen</t>
  </si>
  <si>
    <t>DaZ</t>
  </si>
  <si>
    <t>DaZK</t>
  </si>
  <si>
    <t>Rest</t>
  </si>
  <si>
    <t xml:space="preserve">Schuljahr </t>
  </si>
  <si>
    <t>SuS / L</t>
  </si>
  <si>
    <t>gelb = Lektionen zur Poolberechnung Schulleitungs-Pool</t>
  </si>
  <si>
    <t>blau = Lektionen zur Poolberechnung Spezialunterricht</t>
  </si>
  <si>
    <t>Wegzeitlektionen, LADV</t>
  </si>
  <si>
    <t xml:space="preserve">Art.16b </t>
  </si>
  <si>
    <t>Administrativer Sitz:</t>
  </si>
  <si>
    <t>1b</t>
  </si>
  <si>
    <t>2a</t>
  </si>
  <si>
    <t>2b</t>
  </si>
  <si>
    <t>3a</t>
  </si>
  <si>
    <t>3b</t>
  </si>
  <si>
    <t>4a</t>
  </si>
  <si>
    <t>4b</t>
  </si>
  <si>
    <t xml:space="preserve">Bemerkungen                                          </t>
  </si>
  <si>
    <t>Schule:</t>
  </si>
  <si>
    <t>Pool f. Spezialaufgab. %</t>
  </si>
  <si>
    <t>Pool f. Spezialaufgaben %</t>
  </si>
  <si>
    <t>Total Unterricht Prim.</t>
  </si>
  <si>
    <t>Total Unterricht KG</t>
  </si>
  <si>
    <t>R48 + K48</t>
  </si>
  <si>
    <t>=</t>
  </si>
  <si>
    <t>Total Unterricht Sek.1</t>
  </si>
  <si>
    <t>Lektionen pro SuS (= BOR : Anz. SuS)</t>
  </si>
  <si>
    <t>A48 + X29</t>
  </si>
  <si>
    <t>Kennzahlen der Schul-Organisationseinheit (SOE)</t>
  </si>
  <si>
    <t>XXX</t>
  </si>
  <si>
    <t>Gemeinde XXX</t>
  </si>
  <si>
    <t xml:space="preserve">Gemeindenummer eingeben!                   </t>
  </si>
  <si>
    <t>1. Grunddaten</t>
  </si>
  <si>
    <t>CHF</t>
  </si>
  <si>
    <t xml:space="preserve">Mittlere Wohnbevölkerung </t>
  </si>
  <si>
    <t>Einwohner/innen</t>
  </si>
  <si>
    <t xml:space="preserve">Gesamtsumme der Vollzeiteinheiten (VZE) </t>
  </si>
  <si>
    <t>Schullastenindex SLI</t>
  </si>
  <si>
    <t>(Min. 1.00....Max. 3.61)</t>
  </si>
  <si>
    <t>Schulsozialindex SSI</t>
  </si>
  <si>
    <t>(Min. 1.00....Max. 1.70)</t>
  </si>
  <si>
    <t>Kosten einer Vollzeiteinheit im Schuljahr</t>
  </si>
  <si>
    <t>Basisstufe</t>
  </si>
  <si>
    <t>total</t>
  </si>
  <si>
    <t>Anzahl Schüler/innen mit gesetzlichem Wohnsitz in der Gemeinde (ohne Schüler mit Asylbewerberstatus)</t>
  </si>
  <si>
    <t>1a</t>
  </si>
  <si>
    <t>Anzahl Schüler/innen an den Schulen der Gemeinde</t>
  </si>
  <si>
    <t xml:space="preserve">davon Schüler/innen mit Asylbewerberstatus </t>
  </si>
  <si>
    <t>Anzahl Schüler/innen mit gesetzlichem Wohnsitz in der Gemeinde
(ohne Schüler mit Asylbewerberstatus)</t>
  </si>
  <si>
    <t>2. Abrechnung Kanton-Gemeinde</t>
  </si>
  <si>
    <t>Regelunterricht</t>
  </si>
  <si>
    <t>Besondere Massnahmen</t>
  </si>
  <si>
    <t xml:space="preserve">Regelunterricht </t>
  </si>
  <si>
    <t>Anzahl Vollzeiteinheiten</t>
  </si>
  <si>
    <t>Personalkosten der Gemeinde (Art. 24 FILAG)</t>
  </si>
  <si>
    <t>Total</t>
  </si>
  <si>
    <t>pro Schüler</t>
  </si>
  <si>
    <t>-  Gutschriften für Schüler/innen mit Asylbewerberstatus</t>
  </si>
  <si>
    <t>Personalkosten der Gemeinde nach Gutschrift f. Asylbewerber</t>
  </si>
  <si>
    <t xml:space="preserve">  -  Kantonsanteil von 50 %</t>
  </si>
  <si>
    <t>Personalkosten der Gemeinde nach Abzug Kantonsanteil</t>
  </si>
  <si>
    <t>Anz. Klassen pro Stufe</t>
  </si>
  <si>
    <t>Bewilligte ordentliche Ressourcen BOR</t>
  </si>
  <si>
    <t>nicht VZE relevant</t>
  </si>
  <si>
    <t>Total zusätzlich bewilligte Lektionen</t>
  </si>
  <si>
    <t>KbF</t>
  </si>
  <si>
    <t>Sek1</t>
  </si>
  <si>
    <t>KG/Prim</t>
  </si>
  <si>
    <t>Rhythmik, BF, DaZ (KG, Prim.)</t>
  </si>
  <si>
    <t>Rhythmik, BF, DaZ (Sek1)</t>
  </si>
  <si>
    <t>Vakanzen (KG, Prim.)</t>
  </si>
  <si>
    <t>Vakanzen (Spezialu. und Sek1)</t>
  </si>
  <si>
    <t>Zwischen-total</t>
  </si>
  <si>
    <t>Ausgangslage</t>
  </si>
  <si>
    <t>Abkürzung</t>
  </si>
  <si>
    <r>
      <t>Pensenplanung (Kindergarten, Primarstufe, Cycle élémentaire)</t>
    </r>
    <r>
      <rPr>
        <b/>
        <sz val="14"/>
        <rFont val="Arial"/>
        <family val="2"/>
      </rPr>
      <t/>
    </r>
  </si>
  <si>
    <r>
      <t>Pensenplanung (Basisstufe)</t>
    </r>
    <r>
      <rPr>
        <b/>
        <sz val="14"/>
        <rFont val="Arial"/>
        <family val="2"/>
      </rPr>
      <t/>
    </r>
  </si>
  <si>
    <t>Total Pensum (max. 41 Lekt.)</t>
  </si>
  <si>
    <t>Total Schüler</t>
  </si>
  <si>
    <t>Anz. Klassen</t>
  </si>
  <si>
    <t xml:space="preserve">Schülerzahl pro Schuljahr in Basisstufenklassen
KG1     KG2      1.        2.     </t>
  </si>
  <si>
    <t xml:space="preserve"> Klasse</t>
  </si>
  <si>
    <t>Schülerzahl pro Basisstufe</t>
  </si>
  <si>
    <t>Zwischentotal  Unterricht</t>
  </si>
  <si>
    <t>Total SuS EK</t>
  </si>
  <si>
    <t>KbF Prim</t>
  </si>
  <si>
    <t>KbF Sek I</t>
  </si>
  <si>
    <t>.</t>
  </si>
  <si>
    <t>Sek 1</t>
  </si>
  <si>
    <t>Klasse zur besonderen Förderung</t>
  </si>
  <si>
    <t>AA28 + AA50</t>
  </si>
  <si>
    <t>Planungstool für Pensen</t>
  </si>
  <si>
    <t>(Übertrag der rot geschriebenen Zahlen in die Zeilen 2b und 4b des Kalkulationstools)</t>
  </si>
  <si>
    <t>Unterschriften</t>
  </si>
  <si>
    <t>Total Unterricht Basisstufe</t>
  </si>
  <si>
    <t>NMG</t>
  </si>
  <si>
    <t>Bewegung und Sport</t>
  </si>
  <si>
    <t>Medien und Informatik</t>
  </si>
  <si>
    <t>Abtw. Medien und Informatik</t>
  </si>
  <si>
    <t>Abtw. Gestalten              technisch / textil</t>
  </si>
  <si>
    <t>Gestalten                                  technisch / textil</t>
  </si>
  <si>
    <t>Abteilungen</t>
  </si>
  <si>
    <t>Zusatzlektionen</t>
  </si>
  <si>
    <t>R</t>
  </si>
  <si>
    <t>NMG: Natur und Technik</t>
  </si>
  <si>
    <t>NMG: Wirtschaft, Arbeit, Haushalt</t>
  </si>
  <si>
    <t>NMG: Räume Zeiten Gesellschaft</t>
  </si>
  <si>
    <t>NMG: Ethik, Religionen, Gemeinschaft</t>
  </si>
  <si>
    <t>IVE: Individuelle Vertiefung / Erweiterung</t>
  </si>
  <si>
    <t>Italienisch</t>
  </si>
  <si>
    <t xml:space="preserve">Abtw.  Gestalten                                         </t>
  </si>
  <si>
    <t>V 2.0</t>
  </si>
  <si>
    <t>Anz. Lekt.  Italienisch</t>
  </si>
  <si>
    <r>
      <t xml:space="preserve">Rotationslektion bei </t>
    </r>
    <r>
      <rPr>
        <b/>
        <sz val="8"/>
        <rFont val="Arial"/>
        <family val="2"/>
      </rPr>
      <t>38</t>
    </r>
    <r>
      <rPr>
        <sz val="8"/>
        <rFont val="Arial"/>
        <family val="2"/>
      </rPr>
      <t xml:space="preserve"> Schul-wochen (Eingabe: +</t>
    </r>
    <r>
      <rPr>
        <b/>
        <sz val="8"/>
        <rFont val="Arial"/>
        <family val="2"/>
      </rPr>
      <t>1</t>
    </r>
    <r>
      <rPr>
        <sz val="8"/>
        <rFont val="Arial"/>
        <family val="2"/>
      </rPr>
      <t>)</t>
    </r>
  </si>
  <si>
    <t>Version</t>
  </si>
  <si>
    <t>KG</t>
  </si>
  <si>
    <t>Prim</t>
  </si>
  <si>
    <t xml:space="preserve">Schulwochen  </t>
  </si>
  <si>
    <t>Erstellt am:</t>
  </si>
  <si>
    <t xml:space="preserve">Erstellt am:  </t>
  </si>
  <si>
    <t xml:space="preserve">Lektionen pro SuS </t>
  </si>
  <si>
    <t>Lektionen pro SuS</t>
  </si>
  <si>
    <t>1.</t>
  </si>
  <si>
    <t>1./2.</t>
  </si>
  <si>
    <t>2.</t>
  </si>
  <si>
    <t>3.</t>
  </si>
  <si>
    <t>3./4.</t>
  </si>
  <si>
    <t>Fremdsprachen</t>
  </si>
  <si>
    <t>4.</t>
  </si>
  <si>
    <t>5.</t>
  </si>
  <si>
    <t>5./6.</t>
  </si>
  <si>
    <t>6.</t>
  </si>
  <si>
    <t>kleiner Raum</t>
  </si>
  <si>
    <t>grosse Klasse</t>
  </si>
  <si>
    <t>Flöte Anfänger</t>
  </si>
  <si>
    <t>Flöte Fortgeschrittene</t>
  </si>
  <si>
    <t>Theater</t>
  </si>
  <si>
    <t>Nähatelier + Pelztiere</t>
  </si>
  <si>
    <t>Kurse Werken techn.</t>
  </si>
  <si>
    <t>BG</t>
  </si>
  <si>
    <t>Sch./Gr.</t>
  </si>
  <si>
    <t>ttG</t>
  </si>
  <si>
    <t>Beispielhausen</t>
  </si>
  <si>
    <t>Musterfeld</t>
  </si>
  <si>
    <t>Muster</t>
  </si>
  <si>
    <t>oberer Überprüfungsbereich</t>
  </si>
  <si>
    <t>BS 1</t>
  </si>
  <si>
    <t>BS 2</t>
  </si>
  <si>
    <t>BS 3</t>
  </si>
  <si>
    <t>Richtlinien Sch.zahl, 3.7., schwierige Klasse</t>
  </si>
  <si>
    <t>1 LADV16a, 4 BMDV Art.3, Vreni Müller</t>
  </si>
  <si>
    <t>Musik für 2. Klasse</t>
  </si>
  <si>
    <t>Musterlingen Basisstufe</t>
  </si>
  <si>
    <t>Musterhaus zwei</t>
  </si>
  <si>
    <t>Gemeinde A</t>
  </si>
  <si>
    <t>Alpha</t>
  </si>
  <si>
    <t>Beta</t>
  </si>
  <si>
    <t>Gamma</t>
  </si>
  <si>
    <t>Delta</t>
  </si>
  <si>
    <t>Epsilon</t>
  </si>
  <si>
    <t>Zeta</t>
  </si>
  <si>
    <t>PM Schule 1, Gemeinde A</t>
  </si>
  <si>
    <t>PM Schule 2, Gemeinde A</t>
  </si>
  <si>
    <t>PM Schule 3, Gemeinde A</t>
  </si>
  <si>
    <t>PM Schule 4, Gemeinde A</t>
  </si>
  <si>
    <t>PM Schule 1, Gemeinde B</t>
  </si>
  <si>
    <t>PM Schule 1, Gemeinde C</t>
  </si>
  <si>
    <t>PM Schule 1, Gemeinde D</t>
  </si>
  <si>
    <t>PM Schule 1, Gemeinde E</t>
  </si>
  <si>
    <t>PM Schule 1, Gemeinde F</t>
  </si>
  <si>
    <t>7</t>
  </si>
  <si>
    <t>BMDV, Kind im Rollstuhl</t>
  </si>
  <si>
    <t>8</t>
  </si>
  <si>
    <t>9</t>
  </si>
  <si>
    <t>8.-9.</t>
  </si>
  <si>
    <t>OSZ</t>
  </si>
  <si>
    <t>Beispiel</t>
  </si>
  <si>
    <t>Ballsport</t>
  </si>
  <si>
    <t>Fotostudio</t>
  </si>
  <si>
    <t>Chor</t>
  </si>
  <si>
    <t>Schülerrat / Design-Gruppe</t>
  </si>
  <si>
    <t>Garten</t>
  </si>
  <si>
    <t>Robotik</t>
  </si>
  <si>
    <t>Rund ums Rad</t>
  </si>
  <si>
    <t>Powerpoint</t>
  </si>
  <si>
    <t>Abtw. IVE pauschal</t>
  </si>
  <si>
    <t>Musterhausen</t>
  </si>
  <si>
    <t>in Spalte R übertragen</t>
  </si>
  <si>
    <t>Bei dem anzu-strebenden Ø von 15 SuS / Gruppe, ergibt sich  folgende Anzahl an zusätzlichem abteilungsweisem Unterricht:</t>
  </si>
  <si>
    <r>
      <t xml:space="preserve">IVE                                               </t>
    </r>
    <r>
      <rPr>
        <sz val="8"/>
        <rFont val="Arial"/>
        <family val="2"/>
      </rPr>
      <t>Total Anzahl SuS im    8. und 9. Schuljahr =</t>
    </r>
  </si>
  <si>
    <t>Abtw. WAH, &amp; Projektlektion NMG</t>
  </si>
  <si>
    <t>Schulleitung Spez. U. GK15 in %</t>
  </si>
  <si>
    <t>Unterricht GK7</t>
  </si>
  <si>
    <t>Standardisierung GK7</t>
  </si>
  <si>
    <t>MR Verband ABC</t>
  </si>
  <si>
    <t>Zugeteilter MR-Pool der BKD an die Gemeinde/n:</t>
  </si>
  <si>
    <t>Pool MR           (exkl. BF)</t>
  </si>
  <si>
    <t xml:space="preserve">Pool MR          </t>
  </si>
  <si>
    <t>Total Lektionen MR</t>
  </si>
  <si>
    <t>Vollzeiteinheiten MR</t>
  </si>
  <si>
    <t>MR</t>
  </si>
  <si>
    <t>Anteile MR</t>
  </si>
  <si>
    <t>MR Region:</t>
  </si>
  <si>
    <t>Pensenplanung (MR)</t>
  </si>
  <si>
    <t>Einfache sonderpädag.  Massnahmen</t>
  </si>
  <si>
    <t>Zusammenzug für das Kalkulationstool zur Berechnung der Kosten eines Schuljahres (www.bkd.be.ch/kalkulationstool)</t>
  </si>
  <si>
    <t>Funktionsanstellung KL %</t>
  </si>
  <si>
    <t>Funktionsanstellung für KL in %</t>
  </si>
  <si>
    <t>Funktionsanstellung f. KL in %</t>
  </si>
  <si>
    <t>KL in %</t>
  </si>
  <si>
    <t>inkl. SL und Funktion KL</t>
  </si>
  <si>
    <t>Unterricht ohne Funktion KL</t>
  </si>
  <si>
    <t>PSA 2023</t>
  </si>
  <si>
    <t>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</si>
</sst>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_-* #,##0.00_-;\-* #,##0.00_-;_-* &quot;-&quot;??_-;_-@_-"/>
    <numFmt numFmtId="166" formatCode="0.0"/>
    <numFmt numFmtId="167" formatCode="dd/mm/yy;@"/>
    <numFmt numFmtId="168" formatCode="_ * #,##0.0000_ ;_ * \-#,##0.0000_ ;_ * &quot;-&quot;??_ ;_ @_ "/>
    <numFmt numFmtId="169" formatCode="0.0000"/>
    <numFmt numFmtId="170" formatCode="0.0000%"/>
    <numFmt numFmtId="171" formatCode="d/m/yy"/>
    <numFmt numFmtId="172" formatCode="[Blue]\ \+\ #,##0.0"/>
    <numFmt numFmtId="173" formatCode="0.0%"/>
    <numFmt numFmtId="174" formatCode="[Red]\ \-\ #,##0.0"/>
    <numFmt numFmtId="175" formatCode="#,##0.0000"/>
    <numFmt numFmtId="176" formatCode="0.000%"/>
    <numFmt numFmtId="177" formatCode="#,##0.0"/>
    <numFmt numFmtId="178" formatCode="&quot;+&quot;\ #,##0\ &quot;KbF&quot;"/>
    <numFmt numFmtId="179" formatCode="&quot;+&quot;\ #,##0\ &quot;EK/KbF&quot;"/>
    <numFmt numFmtId="180" formatCode="&quot;+&quot;0.0"/>
  </numFmts>
  <fonts count="8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9"/>
      <name val="Symbol"/>
      <family val="1"/>
    </font>
    <font>
      <sz val="10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Calibri"/>
      <family val="2"/>
    </font>
    <font>
      <i/>
      <sz val="12"/>
      <name val="Arial"/>
      <family val="2"/>
    </font>
    <font>
      <sz val="8"/>
      <name val="Arial"/>
      <family val="2"/>
    </font>
    <font>
      <b/>
      <sz val="10"/>
      <name val="Calibri"/>
      <family val="2"/>
    </font>
    <font>
      <b/>
      <sz val="9"/>
      <color indexed="48"/>
      <name val="Arial"/>
      <family val="2"/>
    </font>
    <font>
      <sz val="10"/>
      <name val="Arial"/>
      <family val="2"/>
    </font>
    <font>
      <b/>
      <sz val="9"/>
      <color indexed="12"/>
      <name val="Arial"/>
      <family val="2"/>
    </font>
    <font>
      <b/>
      <sz val="11"/>
      <color indexed="10"/>
      <name val="Arial"/>
      <family val="2"/>
    </font>
    <font>
      <sz val="10"/>
      <color indexed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sz val="14"/>
      <name val="Arial Narrow"/>
      <family val="2"/>
    </font>
    <font>
      <sz val="16"/>
      <name val="Arial Narrow"/>
      <family val="2"/>
    </font>
    <font>
      <b/>
      <sz val="10"/>
      <name val="Arial Narrow"/>
      <family val="2"/>
    </font>
    <font>
      <sz val="10"/>
      <name val="MS Sans Serif"/>
      <family val="2"/>
    </font>
    <font>
      <sz val="16"/>
      <name val="Arial"/>
      <family val="2"/>
    </font>
    <font>
      <sz val="12"/>
      <color rgb="FF006100"/>
      <name val="Calibri"/>
      <family val="2"/>
      <scheme val="minor"/>
    </font>
    <font>
      <sz val="10"/>
      <color theme="0"/>
      <name val="Arial"/>
      <family val="2"/>
    </font>
    <font>
      <b/>
      <sz val="9"/>
      <color rgb="FFFF0080"/>
      <name val="Arial"/>
      <family val="2"/>
    </font>
    <font>
      <sz val="18"/>
      <color rgb="FF0000FF"/>
      <name val="Arial"/>
      <family val="2"/>
    </font>
    <font>
      <sz val="14"/>
      <color theme="0" tint="-0.499984740745262"/>
      <name val="Arial"/>
      <family val="2"/>
    </font>
    <font>
      <sz val="16"/>
      <color theme="0" tint="-0.499984740745262"/>
      <name val="Arial"/>
      <family val="2"/>
    </font>
    <font>
      <b/>
      <sz val="16"/>
      <color rgb="FFFF0000"/>
      <name val="Arial"/>
      <family val="2"/>
    </font>
    <font>
      <b/>
      <sz val="14"/>
      <color theme="0" tint="-0.499984740745262"/>
      <name val="Arial"/>
      <family val="2"/>
    </font>
    <font>
      <b/>
      <sz val="20"/>
      <color theme="1"/>
      <name val="Arial"/>
      <family val="2"/>
    </font>
    <font>
      <sz val="11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8"/>
      <color theme="0" tint="-0.499984740745262"/>
      <name val="Arial"/>
      <family val="2"/>
    </font>
    <font>
      <sz val="18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2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sz val="12"/>
      <color theme="0" tint="-0.499984740745262"/>
      <name val="Arial Narrow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sz val="7"/>
      <color theme="0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sz val="9"/>
      <color rgb="FFFF0000"/>
      <name val="Arial"/>
      <family val="2"/>
    </font>
    <font>
      <sz val="10"/>
      <color theme="3" tint="-0.249977111117893"/>
      <name val="Arial"/>
      <family val="2"/>
    </font>
    <font>
      <sz val="9"/>
      <color rgb="FF0033CC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6"/>
      <color theme="1"/>
      <name val="Arial"/>
      <family val="2"/>
    </font>
    <font>
      <b/>
      <sz val="11"/>
      <color rgb="FFCC0000"/>
      <name val="Arial"/>
      <family val="2"/>
    </font>
    <font>
      <sz val="10"/>
      <color rgb="FFCC0000"/>
      <name val="Arial"/>
      <family val="2"/>
    </font>
    <font>
      <b/>
      <sz val="9"/>
      <color theme="0"/>
      <name val="Arial"/>
      <family val="2"/>
    </font>
    <font>
      <b/>
      <sz val="9"/>
      <color rgb="FFC00000"/>
      <name val="Arial"/>
      <family val="2"/>
    </font>
    <font>
      <b/>
      <sz val="8"/>
      <color rgb="FFC00000"/>
      <name val="Arial"/>
      <family val="2"/>
    </font>
    <font>
      <b/>
      <sz val="9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9"/>
        <bgColor indexed="27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4"/>
      </patternFill>
    </fill>
    <fill>
      <patternFill patternType="solid">
        <fgColor rgb="FFCCFFCC"/>
        <bgColor indexed="27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E88"/>
        <bgColor indexed="64"/>
      </patternFill>
    </fill>
    <fill>
      <patternFill patternType="solid">
        <fgColor rgb="FFFFFE88"/>
        <bgColor indexed="3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7"/>
      </patternFill>
    </fill>
    <fill>
      <patternFill patternType="solid">
        <fgColor theme="3" tint="0.79998168889431442"/>
        <bgColor indexed="31"/>
      </patternFill>
    </fill>
    <fill>
      <patternFill patternType="solid">
        <fgColor rgb="FFFFFF99"/>
        <bgColor indexed="44"/>
      </patternFill>
    </fill>
    <fill>
      <patternFill patternType="solid">
        <fgColor theme="3" tint="0.79998168889431442"/>
        <bgColor indexed="4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1"/>
      </patternFill>
    </fill>
  </fills>
  <borders count="2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 style="thin">
        <color indexed="8"/>
      </left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 style="thin">
        <color auto="1"/>
      </bottom>
      <diagonal/>
    </border>
    <border>
      <left/>
      <right/>
      <top style="thick">
        <color indexed="64"/>
      </top>
      <bottom style="thin">
        <color auto="1"/>
      </bottom>
      <diagonal/>
    </border>
    <border>
      <left/>
      <right style="thin">
        <color auto="1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auto="1"/>
      </top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indexed="64"/>
      </left>
      <right style="thin">
        <color auto="1"/>
      </right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46" fillId="16" borderId="0" applyNumberFormat="0" applyBorder="0" applyAlignment="0" applyProtection="0"/>
    <xf numFmtId="165" fontId="2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0" fontId="44" fillId="0" borderId="0"/>
  </cellStyleXfs>
  <cellXfs count="1649">
    <xf numFmtId="0" fontId="0" fillId="0" borderId="0" xfId="0"/>
    <xf numFmtId="166" fontId="9" fillId="0" borderId="0" xfId="0" applyNumberFormat="1" applyFont="1" applyBorder="1" applyProtection="1"/>
    <xf numFmtId="166" fontId="8" fillId="0" borderId="0" xfId="0" applyNumberFormat="1" applyFont="1" applyBorder="1" applyProtection="1"/>
    <xf numFmtId="0" fontId="8" fillId="0" borderId="0" xfId="0" applyFont="1" applyBorder="1" applyProtection="1"/>
    <xf numFmtId="0" fontId="0" fillId="0" borderId="0" xfId="0" applyProtection="1"/>
    <xf numFmtId="166" fontId="8" fillId="0" borderId="0" xfId="0" applyNumberFormat="1" applyFont="1" applyBorder="1" applyAlignment="1" applyProtection="1">
      <alignment horizontal="right"/>
    </xf>
    <xf numFmtId="0" fontId="11" fillId="0" borderId="0" xfId="0" applyFont="1" applyBorder="1" applyProtection="1"/>
    <xf numFmtId="0" fontId="11" fillId="0" borderId="0" xfId="0" applyFont="1" applyProtection="1"/>
    <xf numFmtId="166" fontId="11" fillId="0" borderId="0" xfId="0" applyNumberFormat="1" applyFont="1" applyBorder="1" applyProtection="1"/>
    <xf numFmtId="166" fontId="4" fillId="0" borderId="0" xfId="0" applyNumberFormat="1" applyFont="1" applyBorder="1" applyAlignment="1" applyProtection="1">
      <alignment horizontal="right"/>
    </xf>
    <xf numFmtId="166" fontId="9" fillId="0" borderId="0" xfId="0" applyNumberFormat="1" applyFont="1" applyBorder="1" applyAlignment="1" applyProtection="1">
      <alignment horizontal="right"/>
    </xf>
    <xf numFmtId="0" fontId="9" fillId="0" borderId="0" xfId="0" applyFont="1" applyBorder="1" applyProtection="1"/>
    <xf numFmtId="0" fontId="15" fillId="0" borderId="0" xfId="0" applyFont="1" applyProtection="1"/>
    <xf numFmtId="166" fontId="7" fillId="0" borderId="0" xfId="0" applyNumberFormat="1" applyFont="1" applyBorder="1" applyProtection="1"/>
    <xf numFmtId="0" fontId="7" fillId="0" borderId="0" xfId="0" applyFont="1" applyBorder="1" applyProtection="1"/>
    <xf numFmtId="0" fontId="12" fillId="0" borderId="0" xfId="0" applyFont="1" applyBorder="1" applyProtection="1"/>
    <xf numFmtId="166" fontId="12" fillId="0" borderId="0" xfId="0" applyNumberFormat="1" applyFont="1" applyBorder="1" applyProtection="1"/>
    <xf numFmtId="166" fontId="6" fillId="0" borderId="2" xfId="0" applyNumberFormat="1" applyFont="1" applyBorder="1" applyAlignment="1" applyProtection="1">
      <alignment horizontal="center" textRotation="90" wrapText="1"/>
    </xf>
    <xf numFmtId="0" fontId="3" fillId="0" borderId="0" xfId="0" applyFont="1" applyBorder="1" applyAlignment="1" applyProtection="1">
      <alignment textRotation="90" wrapText="1"/>
    </xf>
    <xf numFmtId="0" fontId="9" fillId="0" borderId="0" xfId="0" applyFont="1" applyFill="1" applyBorder="1" applyProtection="1"/>
    <xf numFmtId="166" fontId="9" fillId="0" borderId="0" xfId="0" applyNumberFormat="1" applyFont="1" applyFill="1" applyBorder="1" applyProtection="1"/>
    <xf numFmtId="0" fontId="0" fillId="0" borderId="0" xfId="0" applyBorder="1" applyProtection="1"/>
    <xf numFmtId="166" fontId="0" fillId="0" borderId="0" xfId="0" applyNumberFormat="1" applyBorder="1" applyProtection="1"/>
    <xf numFmtId="166" fontId="5" fillId="0" borderId="0" xfId="0" applyNumberFormat="1" applyFont="1" applyFill="1" applyBorder="1" applyProtection="1"/>
    <xf numFmtId="0" fontId="5" fillId="0" borderId="0" xfId="0" applyFont="1" applyFill="1" applyBorder="1" applyProtection="1"/>
    <xf numFmtId="166" fontId="5" fillId="0" borderId="0" xfId="0" applyNumberFormat="1" applyFont="1" applyBorder="1" applyProtection="1"/>
    <xf numFmtId="0" fontId="5" fillId="0" borderId="0" xfId="0" applyFont="1" applyBorder="1" applyProtection="1"/>
    <xf numFmtId="0" fontId="0" fillId="0" borderId="0" xfId="0" applyFill="1" applyBorder="1" applyProtection="1"/>
    <xf numFmtId="166" fontId="6" fillId="0" borderId="0" xfId="0" applyNumberFormat="1" applyFont="1" applyBorder="1" applyAlignment="1" applyProtection="1">
      <alignment horizontal="center" textRotation="90" wrapText="1"/>
    </xf>
    <xf numFmtId="0" fontId="5" fillId="6" borderId="5" xfId="0" applyFont="1" applyFill="1" applyBorder="1" applyProtection="1"/>
    <xf numFmtId="0" fontId="5" fillId="6" borderId="6" xfId="0" applyFont="1" applyFill="1" applyBorder="1" applyProtection="1"/>
    <xf numFmtId="0" fontId="8" fillId="6" borderId="7" xfId="0" applyFont="1" applyFill="1" applyBorder="1" applyProtection="1"/>
    <xf numFmtId="166" fontId="8" fillId="6" borderId="6" xfId="0" applyNumberFormat="1" applyFont="1" applyFill="1" applyBorder="1" applyProtection="1"/>
    <xf numFmtId="166" fontId="8" fillId="6" borderId="7" xfId="0" applyNumberFormat="1" applyFont="1" applyFill="1" applyBorder="1" applyProtection="1"/>
    <xf numFmtId="166" fontId="5" fillId="6" borderId="5" xfId="0" applyNumberFormat="1" applyFont="1" applyFill="1" applyBorder="1" applyProtection="1"/>
    <xf numFmtId="166" fontId="5" fillId="0" borderId="0" xfId="0" applyNumberFormat="1" applyFont="1" applyFill="1" applyBorder="1" applyAlignment="1" applyProtection="1">
      <alignment vertical="center"/>
    </xf>
    <xf numFmtId="0" fontId="5" fillId="6" borderId="9" xfId="0" applyFont="1" applyFill="1" applyBorder="1" applyProtection="1"/>
    <xf numFmtId="0" fontId="5" fillId="6" borderId="11" xfId="0" applyFont="1" applyFill="1" applyBorder="1" applyProtection="1"/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9" fillId="0" borderId="3" xfId="0" applyFont="1" applyBorder="1" applyAlignment="1" applyProtection="1">
      <alignment horizontal="center" textRotation="90" wrapText="1"/>
    </xf>
    <xf numFmtId="0" fontId="15" fillId="0" borderId="0" xfId="0" applyFont="1" applyBorder="1" applyProtection="1"/>
    <xf numFmtId="0" fontId="8" fillId="0" borderId="8" xfId="0" applyFont="1" applyBorder="1" applyProtection="1"/>
    <xf numFmtId="0" fontId="0" fillId="0" borderId="12" xfId="0" applyBorder="1" applyAlignment="1" applyProtection="1">
      <alignment wrapText="1"/>
    </xf>
    <xf numFmtId="0" fontId="8" fillId="0" borderId="12" xfId="0" applyFont="1" applyBorder="1" applyProtection="1"/>
    <xf numFmtId="0" fontId="15" fillId="0" borderId="13" xfId="0" applyFont="1" applyBorder="1" applyProtection="1"/>
    <xf numFmtId="166" fontId="8" fillId="0" borderId="15" xfId="0" applyNumberFormat="1" applyFont="1" applyBorder="1" applyProtection="1"/>
    <xf numFmtId="0" fontId="0" fillId="0" borderId="12" xfId="0" applyBorder="1" applyProtection="1"/>
    <xf numFmtId="166" fontId="13" fillId="0" borderId="15" xfId="0" applyNumberFormat="1" applyFont="1" applyBorder="1" applyProtection="1"/>
    <xf numFmtId="0" fontId="11" fillId="0" borderId="12" xfId="0" applyFont="1" applyBorder="1" applyProtection="1"/>
    <xf numFmtId="166" fontId="10" fillId="0" borderId="15" xfId="0" applyNumberFormat="1" applyFont="1" applyBorder="1" applyProtection="1"/>
    <xf numFmtId="0" fontId="0" fillId="0" borderId="15" xfId="0" applyBorder="1" applyProtection="1"/>
    <xf numFmtId="0" fontId="1" fillId="0" borderId="0" xfId="0" applyFont="1" applyBorder="1" applyProtection="1"/>
    <xf numFmtId="0" fontId="5" fillId="6" borderId="16" xfId="0" applyFont="1" applyFill="1" applyBorder="1" applyProtection="1"/>
    <xf numFmtId="0" fontId="8" fillId="6" borderId="17" xfId="0" applyFont="1" applyFill="1" applyBorder="1" applyProtection="1"/>
    <xf numFmtId="0" fontId="5" fillId="0" borderId="12" xfId="0" applyFont="1" applyBorder="1" applyProtection="1"/>
    <xf numFmtId="0" fontId="0" fillId="0" borderId="18" xfId="0" applyFill="1" applyBorder="1" applyProtection="1"/>
    <xf numFmtId="166" fontId="0" fillId="0" borderId="18" xfId="0" applyNumberFormat="1" applyBorder="1" applyProtection="1"/>
    <xf numFmtId="166" fontId="9" fillId="0" borderId="18" xfId="0" applyNumberFormat="1" applyFont="1" applyFill="1" applyBorder="1" applyProtection="1"/>
    <xf numFmtId="0" fontId="8" fillId="6" borderId="11" xfId="0" applyFont="1" applyFill="1" applyBorder="1" applyProtection="1"/>
    <xf numFmtId="0" fontId="8" fillId="6" borderId="19" xfId="0" applyFont="1" applyFill="1" applyBorder="1" applyProtection="1"/>
    <xf numFmtId="0" fontId="5" fillId="6" borderId="2" xfId="0" applyFont="1" applyFill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left" vertical="center"/>
    </xf>
    <xf numFmtId="166" fontId="20" fillId="3" borderId="22" xfId="0" applyNumberFormat="1" applyFont="1" applyFill="1" applyBorder="1" applyAlignment="1" applyProtection="1">
      <alignment horizontal="center" vertical="center"/>
    </xf>
    <xf numFmtId="169" fontId="8" fillId="0" borderId="22" xfId="0" applyNumberFormat="1" applyFont="1" applyBorder="1" applyAlignment="1" applyProtection="1">
      <alignment horizontal="center" vertical="center"/>
    </xf>
    <xf numFmtId="2" fontId="8" fillId="0" borderId="8" xfId="0" applyNumberFormat="1" applyFont="1" applyBorder="1" applyAlignment="1" applyProtection="1">
      <alignment horizontal="center" vertical="center"/>
    </xf>
    <xf numFmtId="169" fontId="8" fillId="0" borderId="8" xfId="0" applyNumberFormat="1" applyFont="1" applyBorder="1" applyAlignment="1" applyProtection="1">
      <alignment horizontal="center" vertical="center"/>
    </xf>
    <xf numFmtId="168" fontId="8" fillId="0" borderId="8" xfId="1" applyNumberFormat="1" applyFont="1" applyBorder="1" applyAlignment="1" applyProtection="1">
      <alignment horizontal="center" vertical="center"/>
    </xf>
    <xf numFmtId="169" fontId="8" fillId="0" borderId="1" xfId="0" applyNumberFormat="1" applyFont="1" applyBorder="1" applyAlignment="1" applyProtection="1">
      <alignment horizontal="center" vertical="center"/>
    </xf>
    <xf numFmtId="2" fontId="8" fillId="0" borderId="1" xfId="0" applyNumberFormat="1" applyFont="1" applyBorder="1" applyAlignment="1" applyProtection="1">
      <alignment horizontal="center" vertical="center"/>
    </xf>
    <xf numFmtId="168" fontId="8" fillId="0" borderId="1" xfId="1" applyNumberFormat="1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170" fontId="8" fillId="0" borderId="1" xfId="4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9" fillId="0" borderId="23" xfId="0" applyFont="1" applyBorder="1" applyAlignment="1" applyProtection="1">
      <alignment horizontal="left" vertical="center"/>
    </xf>
    <xf numFmtId="0" fontId="9" fillId="0" borderId="24" xfId="0" applyFont="1" applyBorder="1" applyAlignment="1" applyProtection="1">
      <alignment horizontal="center" vertical="center"/>
    </xf>
    <xf numFmtId="169" fontId="8" fillId="8" borderId="24" xfId="0" applyNumberFormat="1" applyFont="1" applyFill="1" applyBorder="1" applyAlignment="1" applyProtection="1">
      <alignment horizontal="center" vertical="center"/>
    </xf>
    <xf numFmtId="2" fontId="9" fillId="0" borderId="24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textRotation="90"/>
    </xf>
    <xf numFmtId="0" fontId="0" fillId="0" borderId="13" xfId="0" applyBorder="1"/>
    <xf numFmtId="166" fontId="5" fillId="3" borderId="8" xfId="0" applyNumberFormat="1" applyFont="1" applyFill="1" applyBorder="1" applyProtection="1"/>
    <xf numFmtId="1" fontId="5" fillId="5" borderId="10" xfId="0" applyNumberFormat="1" applyFont="1" applyFill="1" applyBorder="1" applyProtection="1"/>
    <xf numFmtId="166" fontId="5" fillId="5" borderId="11" xfId="0" applyNumberFormat="1" applyFont="1" applyFill="1" applyBorder="1" applyAlignment="1" applyProtection="1">
      <alignment horizontal="center"/>
    </xf>
    <xf numFmtId="0" fontId="0" fillId="0" borderId="18" xfId="0" applyBorder="1" applyProtection="1"/>
    <xf numFmtId="166" fontId="3" fillId="5" borderId="11" xfId="0" applyNumberFormat="1" applyFont="1" applyFill="1" applyBorder="1" applyAlignment="1" applyProtection="1">
      <alignment horizontal="left" vertical="center"/>
    </xf>
    <xf numFmtId="0" fontId="0" fillId="0" borderId="0" xfId="0" applyBorder="1"/>
    <xf numFmtId="166" fontId="3" fillId="0" borderId="0" xfId="0" applyNumberFormat="1" applyFont="1" applyBorder="1" applyProtection="1"/>
    <xf numFmtId="0" fontId="5" fillId="0" borderId="15" xfId="0" applyFont="1" applyBorder="1" applyProtection="1"/>
    <xf numFmtId="0" fontId="0" fillId="0" borderId="25" xfId="0" applyBorder="1" applyProtection="1"/>
    <xf numFmtId="0" fontId="18" fillId="0" borderId="0" xfId="0" applyFont="1" applyBorder="1" applyProtection="1"/>
    <xf numFmtId="0" fontId="21" fillId="0" borderId="0" xfId="0" applyFont="1" applyBorder="1" applyProtection="1"/>
    <xf numFmtId="166" fontId="21" fillId="0" borderId="0" xfId="0" applyNumberFormat="1" applyFont="1" applyBorder="1" applyProtection="1"/>
    <xf numFmtId="0" fontId="18" fillId="0" borderId="15" xfId="0" applyFont="1" applyBorder="1" applyProtection="1"/>
    <xf numFmtId="166" fontId="21" fillId="0" borderId="0" xfId="0" applyNumberFormat="1" applyFont="1" applyBorder="1" applyAlignment="1" applyProtection="1">
      <alignment horizontal="right"/>
    </xf>
    <xf numFmtId="49" fontId="23" fillId="2" borderId="12" xfId="0" applyNumberFormat="1" applyFont="1" applyFill="1" applyBorder="1" applyAlignment="1" applyProtection="1">
      <alignment horizontal="center"/>
      <protection locked="0"/>
    </xf>
    <xf numFmtId="0" fontId="23" fillId="2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Protection="1"/>
    <xf numFmtId="166" fontId="0" fillId="0" borderId="0" xfId="0" applyNumberFormat="1" applyBorder="1" applyAlignment="1" applyProtection="1">
      <alignment horizontal="center"/>
    </xf>
    <xf numFmtId="166" fontId="5" fillId="0" borderId="4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1" fontId="23" fillId="2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/>
    <xf numFmtId="0" fontId="1" fillId="0" borderId="15" xfId="0" applyFont="1" applyBorder="1" applyAlignment="1" applyProtection="1">
      <alignment horizontal="left"/>
    </xf>
    <xf numFmtId="166" fontId="25" fillId="0" borderId="0" xfId="0" applyNumberFormat="1" applyFont="1" applyBorder="1" applyAlignment="1" applyProtection="1">
      <alignment horizontal="right"/>
    </xf>
    <xf numFmtId="0" fontId="25" fillId="0" borderId="0" xfId="0" applyFont="1" applyBorder="1" applyAlignment="1" applyProtection="1">
      <alignment horizontal="right"/>
    </xf>
    <xf numFmtId="1" fontId="17" fillId="0" borderId="0" xfId="0" applyNumberFormat="1" applyFont="1" applyFill="1" applyBorder="1" applyAlignment="1" applyProtection="1">
      <alignment horizontal="right"/>
    </xf>
    <xf numFmtId="166" fontId="6" fillId="0" borderId="0" xfId="0" applyNumberFormat="1" applyFont="1" applyFill="1" applyBorder="1" applyAlignment="1" applyProtection="1">
      <alignment horizontal="center" textRotation="90"/>
    </xf>
    <xf numFmtId="166" fontId="5" fillId="0" borderId="20" xfId="0" applyNumberFormat="1" applyFont="1" applyFill="1" applyBorder="1" applyProtection="1"/>
    <xf numFmtId="0" fontId="3" fillId="0" borderId="0" xfId="0" applyFont="1" applyFill="1" applyBorder="1" applyAlignment="1" applyProtection="1"/>
    <xf numFmtId="166" fontId="0" fillId="0" borderId="0" xfId="0" applyNumberFormat="1" applyFill="1" applyBorder="1" applyProtection="1"/>
    <xf numFmtId="0" fontId="0" fillId="0" borderId="0" xfId="0" applyFill="1"/>
    <xf numFmtId="0" fontId="8" fillId="0" borderId="0" xfId="0" applyFont="1" applyFill="1"/>
    <xf numFmtId="0" fontId="3" fillId="0" borderId="0" xfId="0" applyFont="1" applyFill="1" applyBorder="1"/>
    <xf numFmtId="1" fontId="8" fillId="0" borderId="0" xfId="0" applyNumberFormat="1" applyFont="1" applyBorder="1"/>
    <xf numFmtId="0" fontId="11" fillId="0" borderId="0" xfId="0" applyFont="1" applyFill="1" applyBorder="1" applyAlignment="1" applyProtection="1">
      <alignment vertical="center"/>
    </xf>
    <xf numFmtId="166" fontId="8" fillId="0" borderId="18" xfId="0" applyNumberFormat="1" applyFont="1" applyBorder="1" applyProtection="1"/>
    <xf numFmtId="0" fontId="5" fillId="0" borderId="15" xfId="0" applyFont="1" applyFill="1" applyBorder="1" applyProtection="1"/>
    <xf numFmtId="0" fontId="0" fillId="0" borderId="12" xfId="0" applyBorder="1"/>
    <xf numFmtId="0" fontId="5" fillId="0" borderId="24" xfId="0" applyFont="1" applyBorder="1" applyAlignment="1" applyProtection="1">
      <alignment horizontal="center" vertical="center"/>
    </xf>
    <xf numFmtId="2" fontId="5" fillId="0" borderId="24" xfId="0" applyNumberFormat="1" applyFont="1" applyBorder="1" applyAlignment="1" applyProtection="1">
      <alignment horizontal="center" vertical="center"/>
    </xf>
    <xf numFmtId="170" fontId="8" fillId="0" borderId="1" xfId="5" applyNumberFormat="1" applyFont="1" applyFill="1" applyBorder="1" applyAlignment="1" applyProtection="1">
      <alignment horizontal="center" vertical="center"/>
    </xf>
    <xf numFmtId="168" fontId="8" fillId="0" borderId="1" xfId="3" applyNumberFormat="1" applyFont="1" applyBorder="1" applyAlignment="1" applyProtection="1">
      <alignment horizontal="center" vertical="center"/>
    </xf>
    <xf numFmtId="1" fontId="33" fillId="9" borderId="4" xfId="0" applyNumberFormat="1" applyFont="1" applyFill="1" applyBorder="1" applyAlignment="1" applyProtection="1">
      <alignment horizontal="center" vertical="center"/>
    </xf>
    <xf numFmtId="168" fontId="8" fillId="0" borderId="8" xfId="3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166" fontId="1" fillId="0" borderId="0" xfId="0" applyNumberFormat="1" applyFont="1" applyBorder="1" applyProtection="1"/>
    <xf numFmtId="166" fontId="5" fillId="0" borderId="0" xfId="0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166" fontId="7" fillId="0" borderId="0" xfId="0" applyNumberFormat="1" applyFont="1" applyBorder="1" applyAlignment="1" applyProtection="1">
      <alignment horizontal="right"/>
    </xf>
    <xf numFmtId="0" fontId="15" fillId="0" borderId="15" xfId="0" applyFont="1" applyBorder="1" applyProtection="1"/>
    <xf numFmtId="49" fontId="34" fillId="11" borderId="12" xfId="0" applyNumberFormat="1" applyFont="1" applyFill="1" applyBorder="1" applyAlignment="1" applyProtection="1">
      <alignment horizontal="center"/>
      <protection locked="0"/>
    </xf>
    <xf numFmtId="166" fontId="10" fillId="0" borderId="0" xfId="0" applyNumberFormat="1" applyFont="1" applyBorder="1" applyProtection="1"/>
    <xf numFmtId="166" fontId="13" fillId="0" borderId="0" xfId="0" applyNumberFormat="1" applyFont="1" applyBorder="1" applyProtection="1"/>
    <xf numFmtId="0" fontId="7" fillId="0" borderId="0" xfId="0" applyFont="1" applyAlignment="1" applyProtection="1">
      <alignment horizontal="right"/>
    </xf>
    <xf numFmtId="166" fontId="34" fillId="0" borderId="0" xfId="0" applyNumberFormat="1" applyFont="1" applyFill="1" applyBorder="1" applyAlignment="1" applyProtection="1"/>
    <xf numFmtId="0" fontId="8" fillId="0" borderId="0" xfId="0" applyFont="1" applyBorder="1" applyAlignment="1" applyProtection="1"/>
    <xf numFmtId="166" fontId="5" fillId="18" borderId="5" xfId="0" applyNumberFormat="1" applyFont="1" applyFill="1" applyBorder="1" applyProtection="1"/>
    <xf numFmtId="166" fontId="5" fillId="18" borderId="6" xfId="0" applyNumberFormat="1" applyFont="1" applyFill="1" applyBorder="1" applyProtection="1"/>
    <xf numFmtId="0" fontId="8" fillId="18" borderId="6" xfId="0" applyFont="1" applyFill="1" applyBorder="1" applyProtection="1"/>
    <xf numFmtId="166" fontId="5" fillId="18" borderId="6" xfId="0" applyNumberFormat="1" applyFont="1" applyFill="1" applyBorder="1" applyAlignment="1" applyProtection="1">
      <alignment horizontal="right"/>
    </xf>
    <xf numFmtId="166" fontId="24" fillId="18" borderId="6" xfId="0" applyNumberFormat="1" applyFont="1" applyFill="1" applyBorder="1" applyAlignment="1" applyProtection="1"/>
    <xf numFmtId="166" fontId="24" fillId="18" borderId="7" xfId="0" applyNumberFormat="1" applyFont="1" applyFill="1" applyBorder="1" applyAlignment="1" applyProtection="1"/>
    <xf numFmtId="166" fontId="5" fillId="19" borderId="11" xfId="0" applyNumberFormat="1" applyFont="1" applyFill="1" applyBorder="1" applyProtection="1"/>
    <xf numFmtId="0" fontId="5" fillId="18" borderId="11" xfId="0" applyFont="1" applyFill="1" applyBorder="1" applyProtection="1"/>
    <xf numFmtId="166" fontId="5" fillId="18" borderId="19" xfId="0" applyNumberFormat="1" applyFont="1" applyFill="1" applyBorder="1" applyProtection="1"/>
    <xf numFmtId="166" fontId="5" fillId="18" borderId="9" xfId="0" applyNumberFormat="1" applyFont="1" applyFill="1" applyBorder="1" applyProtection="1"/>
    <xf numFmtId="166" fontId="5" fillId="18" borderId="11" xfId="0" applyNumberFormat="1" applyFont="1" applyFill="1" applyBorder="1" applyProtection="1"/>
    <xf numFmtId="166" fontId="5" fillId="19" borderId="26" xfId="0" applyNumberFormat="1" applyFont="1" applyFill="1" applyBorder="1" applyProtection="1"/>
    <xf numFmtId="0" fontId="0" fillId="18" borderId="6" xfId="0" applyFill="1" applyBorder="1" applyProtection="1"/>
    <xf numFmtId="0" fontId="0" fillId="0" borderId="27" xfId="0" applyBorder="1" applyProtection="1"/>
    <xf numFmtId="0" fontId="0" fillId="0" borderId="12" xfId="0" applyFill="1" applyBorder="1" applyProtection="1"/>
    <xf numFmtId="0" fontId="0" fillId="18" borderId="0" xfId="0" applyFill="1" applyBorder="1" applyProtection="1"/>
    <xf numFmtId="0" fontId="32" fillId="0" borderId="0" xfId="0" applyFont="1" applyBorder="1" applyAlignment="1" applyProtection="1">
      <alignment vertical="center"/>
    </xf>
    <xf numFmtId="166" fontId="5" fillId="19" borderId="16" xfId="0" applyNumberFormat="1" applyFont="1" applyFill="1" applyBorder="1" applyProtection="1"/>
    <xf numFmtId="1" fontId="31" fillId="12" borderId="31" xfId="0" applyNumberFormat="1" applyFont="1" applyFill="1" applyBorder="1" applyProtection="1"/>
    <xf numFmtId="166" fontId="8" fillId="12" borderId="32" xfId="0" applyNumberFormat="1" applyFont="1" applyFill="1" applyBorder="1" applyProtection="1"/>
    <xf numFmtId="166" fontId="8" fillId="12" borderId="33" xfId="0" applyNumberFormat="1" applyFont="1" applyFill="1" applyBorder="1" applyAlignment="1" applyProtection="1"/>
    <xf numFmtId="0" fontId="0" fillId="0" borderId="0" xfId="0" applyFill="1" applyBorder="1"/>
    <xf numFmtId="0" fontId="11" fillId="0" borderId="0" xfId="0" applyFont="1" applyFill="1" applyBorder="1"/>
    <xf numFmtId="0" fontId="0" fillId="0" borderId="18" xfId="0" applyFill="1" applyBorder="1" applyAlignment="1" applyProtection="1"/>
    <xf numFmtId="0" fontId="3" fillId="0" borderId="0" xfId="0" applyFont="1" applyFill="1" applyBorder="1" applyProtection="1"/>
    <xf numFmtId="0" fontId="3" fillId="0" borderId="15" xfId="0" applyFont="1" applyFill="1" applyBorder="1" applyProtection="1"/>
    <xf numFmtId="0" fontId="0" fillId="0" borderId="6" xfId="0" applyBorder="1" applyProtection="1"/>
    <xf numFmtId="0" fontId="3" fillId="0" borderId="15" xfId="0" applyFont="1" applyBorder="1" applyProtection="1"/>
    <xf numFmtId="0" fontId="2" fillId="0" borderId="0" xfId="0" applyFont="1" applyBorder="1" applyProtection="1"/>
    <xf numFmtId="174" fontId="0" fillId="0" borderId="0" xfId="0" applyNumberFormat="1" applyBorder="1" applyProtection="1"/>
    <xf numFmtId="1" fontId="38" fillId="0" borderId="0" xfId="0" applyNumberFormat="1" applyFont="1" applyFill="1" applyBorder="1" applyAlignment="1" applyProtection="1">
      <alignment vertical="center"/>
    </xf>
    <xf numFmtId="166" fontId="7" fillId="0" borderId="0" xfId="0" applyNumberFormat="1" applyFont="1" applyFill="1" applyBorder="1" applyProtection="1">
      <protection hidden="1"/>
    </xf>
    <xf numFmtId="0" fontId="0" fillId="0" borderId="0" xfId="0" applyBorder="1" applyAlignment="1" applyProtection="1">
      <alignment vertical="center"/>
    </xf>
    <xf numFmtId="1" fontId="8" fillId="0" borderId="18" xfId="0" applyNumberFormat="1" applyFont="1" applyBorder="1" applyProtection="1"/>
    <xf numFmtId="166" fontId="23" fillId="0" borderId="0" xfId="0" applyNumberFormat="1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/>
    <xf numFmtId="166" fontId="8" fillId="0" borderId="0" xfId="0" applyNumberFormat="1" applyFont="1" applyFill="1" applyBorder="1" applyProtection="1"/>
    <xf numFmtId="0" fontId="0" fillId="5" borderId="35" xfId="0" applyFill="1" applyBorder="1" applyAlignment="1" applyProtection="1"/>
    <xf numFmtId="0" fontId="0" fillId="24" borderId="0" xfId="0" applyFill="1" applyBorder="1" applyAlignment="1" applyProtection="1"/>
    <xf numFmtId="0" fontId="36" fillId="0" borderId="0" xfId="0" applyFont="1" applyBorder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Protection="1"/>
    <xf numFmtId="166" fontId="47" fillId="24" borderId="0" xfId="0" applyNumberFormat="1" applyFont="1" applyFill="1" applyBorder="1" applyProtection="1"/>
    <xf numFmtId="166" fontId="47" fillId="0" borderId="0" xfId="0" applyNumberFormat="1" applyFont="1"/>
    <xf numFmtId="164" fontId="11" fillId="24" borderId="0" xfId="1" applyNumberFormat="1" applyFont="1" applyFill="1" applyBorder="1"/>
    <xf numFmtId="3" fontId="11" fillId="0" borderId="0" xfId="0" applyNumberFormat="1" applyFont="1" applyBorder="1"/>
    <xf numFmtId="0" fontId="11" fillId="0" borderId="0" xfId="0" applyFont="1" applyBorder="1"/>
    <xf numFmtId="3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164" fontId="11" fillId="24" borderId="0" xfId="1" applyNumberFormat="1" applyFont="1" applyFill="1" applyBorder="1" applyProtection="1">
      <protection locked="0"/>
    </xf>
    <xf numFmtId="3" fontId="11" fillId="0" borderId="0" xfId="0" applyNumberFormat="1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Fill="1" applyBorder="1" applyProtection="1">
      <protection locked="0"/>
    </xf>
    <xf numFmtId="3" fontId="49" fillId="0" borderId="0" xfId="0" applyNumberFormat="1" applyFont="1" applyFill="1" applyBorder="1" applyAlignment="1" applyProtection="1">
      <alignment horizontal="center" vertical="center"/>
      <protection locked="0"/>
    </xf>
    <xf numFmtId="3" fontId="40" fillId="0" borderId="0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 applyProtection="1">
      <alignment vertical="center"/>
      <protection locked="0"/>
    </xf>
    <xf numFmtId="3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>
      <alignment vertical="center"/>
    </xf>
    <xf numFmtId="3" fontId="50" fillId="0" borderId="0" xfId="0" applyNumberFormat="1" applyFont="1" applyFill="1" applyBorder="1" applyAlignment="1" applyProtection="1">
      <alignment horizontal="left" vertical="center" wrapText="1" indent="1"/>
    </xf>
    <xf numFmtId="3" fontId="51" fillId="0" borderId="0" xfId="0" applyNumberFormat="1" applyFont="1" applyFill="1" applyBorder="1" applyAlignment="1" applyProtection="1">
      <alignment horizontal="left" vertical="center" wrapText="1" indent="1"/>
    </xf>
    <xf numFmtId="10" fontId="11" fillId="0" borderId="0" xfId="0" applyNumberFormat="1" applyFont="1" applyFill="1" applyBorder="1" applyAlignment="1" applyProtection="1">
      <alignment horizontal="right"/>
      <protection locked="0"/>
    </xf>
    <xf numFmtId="3" fontId="11" fillId="0" borderId="0" xfId="0" applyNumberFormat="1" applyFont="1" applyBorder="1" applyAlignment="1" applyProtection="1">
      <alignment horizontal="left"/>
      <protection locked="0"/>
    </xf>
    <xf numFmtId="0" fontId="36" fillId="0" borderId="0" xfId="0" applyFont="1" applyBorder="1" applyProtection="1">
      <protection locked="0"/>
    </xf>
    <xf numFmtId="3" fontId="36" fillId="0" borderId="0" xfId="0" applyNumberFormat="1" applyFont="1" applyBorder="1" applyProtection="1">
      <protection locked="0"/>
    </xf>
    <xf numFmtId="0" fontId="36" fillId="0" borderId="0" xfId="0" applyFont="1" applyBorder="1"/>
    <xf numFmtId="173" fontId="11" fillId="0" borderId="0" xfId="0" applyNumberFormat="1" applyFont="1" applyFill="1" applyBorder="1" applyProtection="1">
      <protection locked="0"/>
    </xf>
    <xf numFmtId="173" fontId="11" fillId="0" borderId="0" xfId="0" applyNumberFormat="1" applyFont="1" applyBorder="1" applyProtection="1">
      <protection locked="0"/>
    </xf>
    <xf numFmtId="0" fontId="41" fillId="0" borderId="0" xfId="0" applyFont="1" applyFill="1" applyBorder="1" applyProtection="1">
      <protection locked="0"/>
    </xf>
    <xf numFmtId="3" fontId="41" fillId="0" borderId="0" xfId="0" applyNumberFormat="1" applyFont="1" applyFill="1" applyBorder="1" applyProtection="1">
      <protection locked="0"/>
    </xf>
    <xf numFmtId="0" fontId="41" fillId="0" borderId="0" xfId="0" applyFont="1" applyFill="1" applyBorder="1"/>
    <xf numFmtId="0" fontId="42" fillId="0" borderId="0" xfId="0" applyFont="1" applyFill="1" applyBorder="1" applyProtection="1">
      <protection locked="0"/>
    </xf>
    <xf numFmtId="3" fontId="42" fillId="0" borderId="0" xfId="0" applyNumberFormat="1" applyFont="1" applyFill="1" applyBorder="1" applyProtection="1">
      <protection locked="0"/>
    </xf>
    <xf numFmtId="0" fontId="42" fillId="0" borderId="0" xfId="0" applyFont="1" applyFill="1" applyBorder="1"/>
    <xf numFmtId="0" fontId="11" fillId="0" borderId="0" xfId="0" applyFont="1" applyFill="1" applyBorder="1" applyAlignment="1">
      <alignment vertical="center"/>
    </xf>
    <xf numFmtId="3" fontId="45" fillId="0" borderId="0" xfId="0" applyNumberFormat="1" applyFont="1" applyFill="1" applyBorder="1" applyAlignment="1" applyProtection="1">
      <alignment vertical="center"/>
      <protection locked="0"/>
    </xf>
    <xf numFmtId="0" fontId="45" fillId="0" borderId="0" xfId="0" applyFont="1" applyFill="1" applyBorder="1" applyAlignment="1">
      <alignment vertical="center"/>
    </xf>
    <xf numFmtId="3" fontId="4" fillId="0" borderId="0" xfId="0" applyNumberFormat="1" applyFont="1" applyFill="1" applyBorder="1" applyAlignment="1" applyProtection="1">
      <alignment vertical="center"/>
      <protection locked="0"/>
    </xf>
    <xf numFmtId="176" fontId="11" fillId="0" borderId="0" xfId="0" applyNumberFormat="1" applyFont="1" applyBorder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center" vertical="center"/>
      <protection locked="0"/>
    </xf>
    <xf numFmtId="3" fontId="11" fillId="0" borderId="0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3" fontId="11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Fill="1" applyBorder="1" applyAlignment="1" applyProtection="1">
      <protection locked="0"/>
    </xf>
    <xf numFmtId="3" fontId="4" fillId="0" borderId="0" xfId="0" applyNumberFormat="1" applyFont="1" applyBorder="1" applyAlignment="1" applyProtection="1">
      <protection locked="0"/>
    </xf>
    <xf numFmtId="0" fontId="4" fillId="0" borderId="0" xfId="0" applyFont="1" applyBorder="1" applyAlignment="1"/>
    <xf numFmtId="0" fontId="11" fillId="0" borderId="0" xfId="0" applyFont="1" applyBorder="1" applyProtection="1">
      <protection locked="0" hidden="1"/>
    </xf>
    <xf numFmtId="0" fontId="11" fillId="0" borderId="0" xfId="0" applyFont="1" applyBorder="1" applyProtection="1">
      <protection hidden="1"/>
    </xf>
    <xf numFmtId="0" fontId="2" fillId="0" borderId="0" xfId="0" applyFont="1" applyFill="1" applyBorder="1" applyAlignment="1">
      <alignment horizontal="center" vertical="center"/>
    </xf>
    <xf numFmtId="3" fontId="11" fillId="0" borderId="0" xfId="0" applyNumberFormat="1" applyFont="1" applyFill="1" applyBorder="1"/>
    <xf numFmtId="0" fontId="40" fillId="0" borderId="0" xfId="0" applyFont="1" applyBorder="1"/>
    <xf numFmtId="3" fontId="40" fillId="0" borderId="0" xfId="0" applyNumberFormat="1" applyFont="1" applyBorder="1"/>
    <xf numFmtId="2" fontId="40" fillId="0" borderId="0" xfId="0" applyNumberFormat="1" applyFont="1" applyBorder="1"/>
    <xf numFmtId="166" fontId="40" fillId="0" borderId="0" xfId="0" applyNumberFormat="1" applyFont="1" applyBorder="1"/>
    <xf numFmtId="0" fontId="40" fillId="0" borderId="18" xfId="0" applyFont="1" applyFill="1" applyBorder="1" applyAlignment="1" applyProtection="1">
      <alignment horizontal="right" vertical="center"/>
    </xf>
    <xf numFmtId="0" fontId="40" fillId="0" borderId="18" xfId="0" applyFont="1" applyBorder="1" applyProtection="1"/>
    <xf numFmtId="0" fontId="2" fillId="0" borderId="0" xfId="0" applyFont="1" applyFill="1" applyBorder="1" applyAlignment="1" applyProtection="1">
      <alignment horizontal="center" vertical="center"/>
    </xf>
    <xf numFmtId="3" fontId="11" fillId="0" borderId="0" xfId="0" applyNumberFormat="1" applyFont="1" applyBorder="1" applyProtection="1"/>
    <xf numFmtId="3" fontId="11" fillId="0" borderId="0" xfId="0" applyNumberFormat="1" applyFont="1" applyFill="1" applyBorder="1" applyProtection="1"/>
    <xf numFmtId="0" fontId="56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center" vertical="center"/>
    </xf>
    <xf numFmtId="3" fontId="11" fillId="0" borderId="10" xfId="0" applyNumberFormat="1" applyFont="1" applyBorder="1" applyAlignment="1" applyProtection="1">
      <alignment horizontal="center"/>
    </xf>
    <xf numFmtId="3" fontId="40" fillId="0" borderId="18" xfId="0" applyNumberFormat="1" applyFont="1" applyBorder="1" applyProtection="1"/>
    <xf numFmtId="2" fontId="40" fillId="0" borderId="0" xfId="0" applyNumberFormat="1" applyFont="1" applyBorder="1" applyProtection="1"/>
    <xf numFmtId="0" fontId="39" fillId="0" borderId="0" xfId="0" applyFont="1" applyBorder="1" applyAlignment="1" applyProtection="1">
      <alignment horizontal="left"/>
    </xf>
    <xf numFmtId="0" fontId="39" fillId="0" borderId="0" xfId="0" applyFont="1" applyFill="1" applyBorder="1" applyAlignment="1" applyProtection="1">
      <alignment horizontal="left"/>
    </xf>
    <xf numFmtId="1" fontId="57" fillId="24" borderId="0" xfId="0" applyNumberFormat="1" applyFont="1" applyFill="1" applyBorder="1" applyAlignment="1" applyProtection="1">
      <alignment horizontal="right" vertical="center"/>
    </xf>
    <xf numFmtId="3" fontId="58" fillId="0" borderId="0" xfId="0" applyNumberFormat="1" applyFont="1" applyFill="1" applyBorder="1" applyProtection="1"/>
    <xf numFmtId="0" fontId="58" fillId="0" borderId="0" xfId="0" applyFont="1" applyFill="1" applyBorder="1" applyAlignment="1" applyProtection="1">
      <alignment horizontal="center" vertical="center"/>
    </xf>
    <xf numFmtId="3" fontId="59" fillId="0" borderId="0" xfId="0" applyNumberFormat="1" applyFont="1" applyFill="1" applyBorder="1" applyAlignment="1" applyProtection="1">
      <alignment vertical="center"/>
    </xf>
    <xf numFmtId="3" fontId="56" fillId="0" borderId="0" xfId="0" applyNumberFormat="1" applyFont="1" applyFill="1" applyBorder="1" applyAlignment="1" applyProtection="1">
      <alignment horizontal="center" vertical="center"/>
    </xf>
    <xf numFmtId="3" fontId="59" fillId="0" borderId="0" xfId="0" applyNumberFormat="1" applyFont="1" applyFill="1" applyBorder="1" applyAlignment="1" applyProtection="1">
      <alignment horizontal="left" indent="2"/>
    </xf>
    <xf numFmtId="3" fontId="59" fillId="0" borderId="0" xfId="0" applyNumberFormat="1" applyFont="1" applyFill="1" applyBorder="1" applyAlignment="1" applyProtection="1">
      <alignment horizontal="right"/>
    </xf>
    <xf numFmtId="0" fontId="59" fillId="0" borderId="0" xfId="0" applyFont="1" applyFill="1" applyBorder="1" applyProtection="1"/>
    <xf numFmtId="0" fontId="59" fillId="0" borderId="0" xfId="0" applyFont="1" applyFill="1" applyBorder="1" applyAlignment="1" applyProtection="1">
      <alignment horizontal="center" vertical="center"/>
    </xf>
    <xf numFmtId="3" fontId="59" fillId="0" borderId="0" xfId="0" applyNumberFormat="1" applyFont="1" applyBorder="1" applyAlignment="1" applyProtection="1">
      <alignment horizontal="left"/>
    </xf>
    <xf numFmtId="1" fontId="59" fillId="0" borderId="0" xfId="0" applyNumberFormat="1" applyFont="1" applyFill="1" applyBorder="1" applyAlignment="1" applyProtection="1">
      <alignment horizontal="left" vertical="center"/>
    </xf>
    <xf numFmtId="3" fontId="59" fillId="0" borderId="0" xfId="0" applyNumberFormat="1" applyFont="1" applyFill="1" applyBorder="1" applyAlignment="1" applyProtection="1">
      <alignment horizontal="center"/>
    </xf>
    <xf numFmtId="3" fontId="59" fillId="0" borderId="0" xfId="0" applyNumberFormat="1" applyFont="1" applyFill="1" applyBorder="1" applyProtection="1"/>
    <xf numFmtId="175" fontId="59" fillId="0" borderId="0" xfId="0" applyNumberFormat="1" applyFont="1" applyFill="1" applyBorder="1" applyAlignment="1" applyProtection="1">
      <alignment horizontal="right"/>
    </xf>
    <xf numFmtId="3" fontId="59" fillId="0" borderId="0" xfId="0" applyNumberFormat="1" applyFont="1" applyFill="1" applyBorder="1" applyAlignment="1" applyProtection="1">
      <alignment horizontal="left"/>
    </xf>
    <xf numFmtId="4" fontId="59" fillId="0" borderId="0" xfId="0" applyNumberFormat="1" applyFont="1" applyFill="1" applyBorder="1" applyAlignment="1" applyProtection="1">
      <alignment horizontal="center"/>
    </xf>
    <xf numFmtId="0" fontId="59" fillId="0" borderId="0" xfId="0" applyFont="1" applyFill="1" applyBorder="1" applyAlignment="1" applyProtection="1"/>
    <xf numFmtId="4" fontId="59" fillId="0" borderId="0" xfId="0" quotePrefix="1" applyNumberFormat="1" applyFont="1" applyFill="1" applyBorder="1" applyAlignment="1" applyProtection="1">
      <alignment horizontal="center"/>
    </xf>
    <xf numFmtId="0" fontId="60" fillId="0" borderId="0" xfId="0" applyFont="1" applyFill="1" applyBorder="1" applyAlignment="1" applyProtection="1">
      <alignment horizontal="left" indent="2"/>
    </xf>
    <xf numFmtId="0" fontId="61" fillId="0" borderId="0" xfId="0" applyFont="1" applyFill="1" applyBorder="1" applyProtection="1"/>
    <xf numFmtId="4" fontId="60" fillId="0" borderId="0" xfId="0" applyNumberFormat="1" applyFont="1" applyFill="1" applyBorder="1" applyAlignment="1" applyProtection="1">
      <alignment horizontal="right"/>
    </xf>
    <xf numFmtId="0" fontId="60" fillId="0" borderId="0" xfId="0" applyFont="1" applyFill="1" applyBorder="1" applyProtection="1"/>
    <xf numFmtId="0" fontId="55" fillId="0" borderId="0" xfId="0" applyFont="1" applyFill="1" applyBorder="1" applyProtection="1"/>
    <xf numFmtId="3" fontId="55" fillId="0" borderId="0" xfId="0" applyNumberFormat="1" applyFont="1" applyFill="1" applyBorder="1" applyAlignment="1" applyProtection="1">
      <alignment horizontal="left"/>
    </xf>
    <xf numFmtId="3" fontId="62" fillId="0" borderId="0" xfId="0" applyNumberFormat="1" applyFont="1" applyFill="1" applyBorder="1" applyAlignment="1" applyProtection="1">
      <alignment vertical="center"/>
    </xf>
    <xf numFmtId="4" fontId="55" fillId="0" borderId="0" xfId="0" quotePrefix="1" applyNumberFormat="1" applyFont="1" applyBorder="1" applyAlignment="1" applyProtection="1">
      <alignment horizontal="center"/>
    </xf>
    <xf numFmtId="0" fontId="50" fillId="0" borderId="0" xfId="0" applyFont="1" applyBorder="1" applyProtection="1"/>
    <xf numFmtId="1" fontId="59" fillId="0" borderId="0" xfId="0" applyNumberFormat="1" applyFont="1" applyFill="1" applyBorder="1" applyAlignment="1" applyProtection="1">
      <alignment vertical="center"/>
    </xf>
    <xf numFmtId="1" fontId="56" fillId="0" borderId="0" xfId="0" applyNumberFormat="1" applyFont="1" applyFill="1" applyBorder="1" applyAlignment="1" applyProtection="1">
      <alignment horizontal="center" vertical="center"/>
    </xf>
    <xf numFmtId="3" fontId="50" fillId="0" borderId="0" xfId="0" applyNumberFormat="1" applyFont="1" applyFill="1" applyBorder="1" applyAlignment="1" applyProtection="1">
      <alignment vertical="center"/>
    </xf>
    <xf numFmtId="3" fontId="50" fillId="0" borderId="0" xfId="0" applyNumberFormat="1" applyFont="1" applyFill="1" applyBorder="1" applyAlignment="1" applyProtection="1">
      <alignment horizontal="center" vertical="center"/>
    </xf>
    <xf numFmtId="1" fontId="50" fillId="0" borderId="0" xfId="0" applyNumberFormat="1" applyFont="1" applyFill="1" applyBorder="1" applyAlignment="1" applyProtection="1">
      <alignment horizontal="center" vertical="center"/>
    </xf>
    <xf numFmtId="3" fontId="59" fillId="0" borderId="0" xfId="0" applyNumberFormat="1" applyFont="1" applyBorder="1" applyAlignment="1" applyProtection="1">
      <alignment horizontal="right"/>
    </xf>
    <xf numFmtId="175" fontId="59" fillId="0" borderId="42" xfId="6" applyNumberFormat="1" applyFont="1" applyFill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170" fontId="8" fillId="0" borderId="0" xfId="4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9" fontId="8" fillId="0" borderId="0" xfId="0" applyNumberFormat="1" applyFont="1" applyFill="1" applyBorder="1" applyAlignment="1" applyProtection="1">
      <alignment horizontal="center" vertical="center"/>
    </xf>
    <xf numFmtId="2" fontId="8" fillId="0" borderId="0" xfId="0" applyNumberFormat="1" applyFont="1" applyFill="1" applyBorder="1" applyAlignment="1" applyProtection="1">
      <alignment horizontal="center" vertical="center"/>
    </xf>
    <xf numFmtId="168" fontId="8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 vertical="center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/>
    </xf>
    <xf numFmtId="2" fontId="8" fillId="0" borderId="10" xfId="0" applyNumberFormat="1" applyFont="1" applyBorder="1" applyAlignment="1" applyProtection="1">
      <alignment horizontal="center" vertical="center"/>
    </xf>
    <xf numFmtId="0" fontId="8" fillId="0" borderId="12" xfId="0" applyFont="1" applyFill="1" applyBorder="1" applyProtection="1"/>
    <xf numFmtId="169" fontId="8" fillId="0" borderId="12" xfId="0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 applyProtection="1">
      <alignment horizontal="right"/>
    </xf>
    <xf numFmtId="0" fontId="0" fillId="0" borderId="0" xfId="0" applyBorder="1" applyAlignment="1" applyProtection="1"/>
    <xf numFmtId="166" fontId="0" fillId="0" borderId="0" xfId="0" applyNumberFormat="1" applyBorder="1" applyAlignment="1" applyProtection="1"/>
    <xf numFmtId="0" fontId="0" fillId="0" borderId="18" xfId="0" applyBorder="1" applyAlignment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/>
    <xf numFmtId="0" fontId="0" fillId="18" borderId="19" xfId="0" applyFill="1" applyBorder="1" applyProtection="1"/>
    <xf numFmtId="0" fontId="0" fillId="18" borderId="27" xfId="0" applyFill="1" applyBorder="1" applyProtection="1"/>
    <xf numFmtId="0" fontId="15" fillId="0" borderId="0" xfId="0" applyFont="1" applyFill="1" applyBorder="1" applyProtection="1"/>
    <xf numFmtId="166" fontId="11" fillId="0" borderId="0" xfId="0" applyNumberFormat="1" applyFont="1" applyFill="1" applyBorder="1" applyProtection="1"/>
    <xf numFmtId="0" fontId="22" fillId="0" borderId="0" xfId="0" applyFont="1" applyFill="1" applyBorder="1" applyProtection="1">
      <protection locked="0"/>
    </xf>
    <xf numFmtId="166" fontId="8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0" fontId="0" fillId="0" borderId="54" xfId="0" applyBorder="1" applyProtection="1"/>
    <xf numFmtId="0" fontId="3" fillId="0" borderId="53" xfId="0" applyFont="1" applyBorder="1" applyProtection="1"/>
    <xf numFmtId="166" fontId="8" fillId="20" borderId="52" xfId="0" applyNumberFormat="1" applyFont="1" applyFill="1" applyBorder="1" applyAlignment="1" applyProtection="1">
      <alignment horizontal="right"/>
      <protection locked="0"/>
    </xf>
    <xf numFmtId="166" fontId="8" fillId="22" borderId="52" xfId="0" applyNumberFormat="1" applyFont="1" applyFill="1" applyBorder="1" applyAlignment="1" applyProtection="1">
      <alignment horizontal="right"/>
      <protection locked="0"/>
    </xf>
    <xf numFmtId="166" fontId="8" fillId="0" borderId="65" xfId="0" applyNumberFormat="1" applyFont="1" applyBorder="1" applyAlignment="1" applyProtection="1">
      <alignment horizontal="right"/>
    </xf>
    <xf numFmtId="166" fontId="8" fillId="22" borderId="64" xfId="0" applyNumberFormat="1" applyFont="1" applyFill="1" applyBorder="1" applyAlignment="1" applyProtection="1">
      <alignment horizontal="right"/>
      <protection locked="0"/>
    </xf>
    <xf numFmtId="166" fontId="8" fillId="22" borderId="67" xfId="0" applyNumberFormat="1" applyFont="1" applyFill="1" applyBorder="1" applyAlignment="1" applyProtection="1">
      <alignment horizontal="right"/>
      <protection locked="0"/>
    </xf>
    <xf numFmtId="166" fontId="8" fillId="22" borderId="65" xfId="0" applyNumberFormat="1" applyFont="1" applyFill="1" applyBorder="1" applyAlignment="1" applyProtection="1">
      <alignment horizontal="right"/>
      <protection locked="0"/>
    </xf>
    <xf numFmtId="166" fontId="8" fillId="22" borderId="70" xfId="0" applyNumberFormat="1" applyFont="1" applyFill="1" applyBorder="1" applyAlignment="1" applyProtection="1">
      <alignment horizontal="right"/>
      <protection locked="0"/>
    </xf>
    <xf numFmtId="166" fontId="8" fillId="22" borderId="71" xfId="0" applyNumberFormat="1" applyFont="1" applyFill="1" applyBorder="1" applyAlignment="1" applyProtection="1">
      <alignment horizontal="right"/>
      <protection locked="0"/>
    </xf>
    <xf numFmtId="166" fontId="8" fillId="22" borderId="72" xfId="0" applyNumberFormat="1" applyFont="1" applyFill="1" applyBorder="1" applyAlignment="1" applyProtection="1">
      <alignment horizontal="right"/>
      <protection locked="0"/>
    </xf>
    <xf numFmtId="166" fontId="8" fillId="22" borderId="73" xfId="0" applyNumberFormat="1" applyFont="1" applyFill="1" applyBorder="1" applyAlignment="1" applyProtection="1">
      <alignment horizontal="right"/>
      <protection locked="0"/>
    </xf>
    <xf numFmtId="0" fontId="3" fillId="0" borderId="74" xfId="0" applyFont="1" applyBorder="1" applyProtection="1"/>
    <xf numFmtId="166" fontId="8" fillId="11" borderId="59" xfId="0" applyNumberFormat="1" applyFont="1" applyFill="1" applyBorder="1" applyAlignment="1" applyProtection="1">
      <alignment horizontal="right"/>
      <protection locked="0"/>
    </xf>
    <xf numFmtId="166" fontId="8" fillId="22" borderId="59" xfId="0" applyNumberFormat="1" applyFont="1" applyFill="1" applyBorder="1" applyAlignment="1" applyProtection="1">
      <alignment horizontal="right"/>
      <protection locked="0"/>
    </xf>
    <xf numFmtId="166" fontId="8" fillId="0" borderId="60" xfId="0" applyNumberFormat="1" applyFont="1" applyBorder="1" applyAlignment="1" applyProtection="1">
      <alignment horizontal="right"/>
    </xf>
    <xf numFmtId="166" fontId="8" fillId="21" borderId="62" xfId="0" applyNumberFormat="1" applyFont="1" applyFill="1" applyBorder="1" applyProtection="1"/>
    <xf numFmtId="166" fontId="8" fillId="21" borderId="52" xfId="0" applyNumberFormat="1" applyFont="1" applyFill="1" applyBorder="1" applyProtection="1"/>
    <xf numFmtId="166" fontId="5" fillId="21" borderId="64" xfId="0" applyNumberFormat="1" applyFont="1" applyFill="1" applyBorder="1" applyProtection="1"/>
    <xf numFmtId="0" fontId="0" fillId="18" borderId="12" xfId="0" applyFill="1" applyBorder="1" applyProtection="1"/>
    <xf numFmtId="0" fontId="0" fillId="0" borderId="53" xfId="0" applyBorder="1" applyProtection="1"/>
    <xf numFmtId="0" fontId="0" fillId="0" borderId="55" xfId="0" applyBorder="1" applyProtection="1"/>
    <xf numFmtId="0" fontId="3" fillId="0" borderId="53" xfId="0" applyFont="1" applyFill="1" applyBorder="1" applyProtection="1"/>
    <xf numFmtId="0" fontId="3" fillId="0" borderId="54" xfId="0" applyFont="1" applyFill="1" applyBorder="1" applyProtection="1"/>
    <xf numFmtId="0" fontId="0" fillId="0" borderId="54" xfId="0" applyFill="1" applyBorder="1" applyProtection="1"/>
    <xf numFmtId="0" fontId="0" fillId="0" borderId="55" xfId="0" applyFill="1" applyBorder="1" applyProtection="1"/>
    <xf numFmtId="0" fontId="8" fillId="0" borderId="52" xfId="0" applyFont="1" applyBorder="1" applyAlignment="1" applyProtection="1">
      <alignment horizontal="left" vertical="center"/>
    </xf>
    <xf numFmtId="166" fontId="20" fillId="3" borderId="52" xfId="0" applyNumberFormat="1" applyFont="1" applyFill="1" applyBorder="1" applyAlignment="1" applyProtection="1">
      <alignment horizontal="center" vertical="center"/>
    </xf>
    <xf numFmtId="169" fontId="8" fillId="0" borderId="52" xfId="0" applyNumberFormat="1" applyFont="1" applyBorder="1" applyAlignment="1" applyProtection="1">
      <alignment horizontal="center" vertical="center"/>
    </xf>
    <xf numFmtId="166" fontId="8" fillId="21" borderId="52" xfId="0" applyNumberFormat="1" applyFont="1" applyFill="1" applyBorder="1" applyProtection="1">
      <protection locked="0"/>
    </xf>
    <xf numFmtId="166" fontId="8" fillId="23" borderId="64" xfId="0" applyNumberFormat="1" applyFont="1" applyFill="1" applyBorder="1" applyProtection="1">
      <protection locked="0"/>
    </xf>
    <xf numFmtId="166" fontId="8" fillId="23" borderId="52" xfId="0" applyNumberFormat="1" applyFont="1" applyFill="1" applyBorder="1" applyProtection="1">
      <protection locked="0"/>
    </xf>
    <xf numFmtId="166" fontId="8" fillId="21" borderId="65" xfId="0" applyNumberFormat="1" applyFont="1" applyFill="1" applyBorder="1" applyProtection="1">
      <protection locked="0"/>
    </xf>
    <xf numFmtId="166" fontId="8" fillId="0" borderId="64" xfId="0" applyNumberFormat="1" applyFont="1" applyBorder="1" applyProtection="1"/>
    <xf numFmtId="166" fontId="20" fillId="2" borderId="52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Font="1" applyBorder="1" applyAlignment="1" applyProtection="1">
      <alignment horizontal="left" vertical="center"/>
    </xf>
    <xf numFmtId="0" fontId="9" fillId="0" borderId="64" xfId="0" applyFont="1" applyBorder="1" applyAlignment="1" applyProtection="1">
      <alignment horizontal="center" vertical="center"/>
    </xf>
    <xf numFmtId="169" fontId="8" fillId="8" borderId="52" xfId="0" applyNumberFormat="1" applyFont="1" applyFill="1" applyBorder="1" applyAlignment="1" applyProtection="1">
      <alignment horizontal="center" vertical="center"/>
    </xf>
    <xf numFmtId="49" fontId="3" fillId="0" borderId="62" xfId="0" applyNumberFormat="1" applyFont="1" applyFill="1" applyBorder="1" applyProtection="1"/>
    <xf numFmtId="0" fontId="3" fillId="0" borderId="63" xfId="0" applyFont="1" applyBorder="1" applyProtection="1"/>
    <xf numFmtId="173" fontId="3" fillId="0" borderId="64" xfId="0" applyNumberFormat="1" applyFont="1" applyBorder="1" applyProtection="1"/>
    <xf numFmtId="166" fontId="8" fillId="21" borderId="59" xfId="0" applyNumberFormat="1" applyFont="1" applyFill="1" applyBorder="1" applyProtection="1">
      <protection locked="0"/>
    </xf>
    <xf numFmtId="166" fontId="8" fillId="23" borderId="55" xfId="0" applyNumberFormat="1" applyFont="1" applyFill="1" applyBorder="1" applyProtection="1">
      <protection locked="0"/>
    </xf>
    <xf numFmtId="166" fontId="8" fillId="23" borderId="59" xfId="0" applyNumberFormat="1" applyFont="1" applyFill="1" applyBorder="1" applyProtection="1">
      <protection locked="0"/>
    </xf>
    <xf numFmtId="166" fontId="8" fillId="21" borderId="60" xfId="0" applyNumberFormat="1" applyFont="1" applyFill="1" applyBorder="1" applyProtection="1">
      <protection locked="0"/>
    </xf>
    <xf numFmtId="166" fontId="8" fillId="0" borderId="52" xfId="0" applyNumberFormat="1" applyFont="1" applyBorder="1" applyProtection="1"/>
    <xf numFmtId="166" fontId="8" fillId="0" borderId="62" xfId="0" applyNumberFormat="1" applyFont="1" applyBorder="1" applyProtection="1"/>
    <xf numFmtId="0" fontId="0" fillId="0" borderId="15" xfId="0" applyBorder="1"/>
    <xf numFmtId="0" fontId="15" fillId="0" borderId="54" xfId="0" applyFont="1" applyBorder="1" applyProtection="1"/>
    <xf numFmtId="0" fontId="0" fillId="0" borderId="0" xfId="0" applyBorder="1" applyAlignment="1" applyProtection="1">
      <alignment horizontal="left" vertical="center"/>
    </xf>
    <xf numFmtId="0" fontId="15" fillId="0" borderId="53" xfId="0" applyFont="1" applyBorder="1" applyProtection="1"/>
    <xf numFmtId="0" fontId="8" fillId="0" borderId="15" xfId="0" applyFont="1" applyFill="1" applyBorder="1" applyProtection="1"/>
    <xf numFmtId="169" fontId="8" fillId="0" borderId="15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/>
    <xf numFmtId="0" fontId="5" fillId="6" borderId="18" xfId="0" applyFont="1" applyFill="1" applyBorder="1" applyProtection="1"/>
    <xf numFmtId="0" fontId="8" fillId="6" borderId="18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166" fontId="0" fillId="0" borderId="0" xfId="0" applyNumberFormat="1" applyFill="1" applyBorder="1" applyAlignment="1" applyProtection="1"/>
    <xf numFmtId="166" fontId="1" fillId="0" borderId="0" xfId="0" applyNumberFormat="1" applyFont="1" applyFill="1" applyBorder="1" applyAlignment="1" applyProtection="1">
      <alignment horizontal="left" vertical="center"/>
    </xf>
    <xf numFmtId="1" fontId="23" fillId="0" borderId="0" xfId="0" applyNumberFormat="1" applyFont="1" applyFill="1" applyBorder="1" applyAlignment="1" applyProtection="1">
      <alignment horizontal="center"/>
    </xf>
    <xf numFmtId="0" fontId="34" fillId="11" borderId="12" xfId="0" applyFont="1" applyFill="1" applyBorder="1" applyAlignment="1" applyProtection="1">
      <alignment horizontal="center" vertical="center"/>
      <protection locked="0"/>
    </xf>
    <xf numFmtId="0" fontId="0" fillId="0" borderId="10" xfId="0" applyBorder="1" applyProtection="1"/>
    <xf numFmtId="0" fontId="0" fillId="0" borderId="12" xfId="0" applyBorder="1" applyAlignment="1" applyProtection="1"/>
    <xf numFmtId="0" fontId="0" fillId="0" borderId="0" xfId="0" applyBorder="1" applyAlignment="1" applyProtection="1">
      <alignment wrapText="1"/>
    </xf>
    <xf numFmtId="0" fontId="0" fillId="0" borderId="18" xfId="0" applyBorder="1" applyAlignment="1" applyProtection="1">
      <alignment wrapText="1"/>
    </xf>
    <xf numFmtId="0" fontId="0" fillId="22" borderId="52" xfId="0" applyFill="1" applyBorder="1" applyProtection="1">
      <protection locked="0"/>
    </xf>
    <xf numFmtId="0" fontId="0" fillId="22" borderId="52" xfId="0" applyFill="1" applyBorder="1" applyAlignment="1" applyProtection="1">
      <protection locked="0"/>
    </xf>
    <xf numFmtId="3" fontId="11" fillId="0" borderId="18" xfId="0" applyNumberFormat="1" applyFont="1" applyBorder="1" applyAlignment="1" applyProtection="1">
      <alignment horizontal="center"/>
    </xf>
    <xf numFmtId="3" fontId="40" fillId="0" borderId="25" xfId="0" applyNumberFormat="1" applyFont="1" applyFill="1" applyBorder="1" applyProtection="1"/>
    <xf numFmtId="0" fontId="2" fillId="0" borderId="12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66" fontId="20" fillId="0" borderId="0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166" fontId="3" fillId="0" borderId="0" xfId="0" applyNumberFormat="1" applyFont="1" applyFill="1" applyBorder="1" applyAlignment="1" applyProtection="1">
      <alignment horizontal="center" textRotation="90"/>
    </xf>
    <xf numFmtId="0" fontId="0" fillId="0" borderId="12" xfId="0" applyFill="1" applyBorder="1" applyAlignment="1" applyProtection="1"/>
    <xf numFmtId="1" fontId="17" fillId="0" borderId="54" xfId="0" applyNumberFormat="1" applyFont="1" applyFill="1" applyBorder="1" applyAlignment="1" applyProtection="1">
      <alignment horizontal="right"/>
    </xf>
    <xf numFmtId="166" fontId="8" fillId="6" borderId="54" xfId="0" applyNumberFormat="1" applyFont="1" applyFill="1" applyBorder="1" applyProtection="1"/>
    <xf numFmtId="166" fontId="8" fillId="6" borderId="54" xfId="0" applyNumberFormat="1" applyFont="1" applyFill="1" applyBorder="1" applyAlignment="1" applyProtection="1"/>
    <xf numFmtId="166" fontId="5" fillId="6" borderId="54" xfId="0" applyNumberFormat="1" applyFont="1" applyFill="1" applyBorder="1" applyAlignment="1" applyProtection="1"/>
    <xf numFmtId="1" fontId="9" fillId="0" borderId="12" xfId="0" applyNumberFormat="1" applyFont="1" applyFill="1" applyBorder="1" applyProtection="1"/>
    <xf numFmtId="0" fontId="47" fillId="0" borderId="0" xfId="0" applyFont="1" applyFill="1" applyBorder="1" applyAlignment="1" applyProtection="1"/>
    <xf numFmtId="1" fontId="47" fillId="0" borderId="0" xfId="0" applyNumberFormat="1" applyFont="1" applyFill="1" applyBorder="1" applyAlignment="1" applyProtection="1"/>
    <xf numFmtId="175" fontId="67" fillId="0" borderId="42" xfId="6" applyNumberFormat="1" applyFont="1" applyFill="1" applyBorder="1" applyAlignment="1" applyProtection="1">
      <alignment horizontal="center" vertical="center"/>
    </xf>
    <xf numFmtId="166" fontId="0" fillId="0" borderId="54" xfId="0" applyNumberFormat="1" applyBorder="1" applyProtection="1"/>
    <xf numFmtId="166" fontId="9" fillId="0" borderId="54" xfId="0" applyNumberFormat="1" applyFont="1" applyFill="1" applyBorder="1" applyProtection="1"/>
    <xf numFmtId="174" fontId="8" fillId="0" borderId="0" xfId="0" applyNumberFormat="1" applyFont="1" applyFill="1" applyBorder="1" applyProtection="1"/>
    <xf numFmtId="172" fontId="8" fillId="0" borderId="0" xfId="0" applyNumberFormat="1" applyFont="1" applyFill="1" applyBorder="1" applyProtection="1"/>
    <xf numFmtId="0" fontId="0" fillId="0" borderId="54" xfId="0" applyBorder="1"/>
    <xf numFmtId="1" fontId="8" fillId="0" borderId="12" xfId="0" applyNumberFormat="1" applyFont="1" applyFill="1" applyBorder="1" applyProtection="1"/>
    <xf numFmtId="166" fontId="16" fillId="0" borderId="0" xfId="0" applyNumberFormat="1" applyFont="1" applyFill="1" applyBorder="1" applyAlignment="1" applyProtection="1"/>
    <xf numFmtId="166" fontId="65" fillId="0" borderId="0" xfId="0" applyNumberFormat="1" applyFont="1" applyFill="1" applyBorder="1" applyAlignment="1" applyProtection="1"/>
    <xf numFmtId="166" fontId="66" fillId="0" borderId="0" xfId="0" applyNumberFormat="1" applyFont="1" applyFill="1" applyBorder="1" applyAlignment="1" applyProtection="1"/>
    <xf numFmtId="166" fontId="47" fillId="0" borderId="0" xfId="0" applyNumberFormat="1" applyFont="1" applyFill="1" applyBorder="1" applyAlignment="1" applyProtection="1"/>
    <xf numFmtId="0" fontId="22" fillId="0" borderId="12" xfId="0" applyFont="1" applyFill="1" applyBorder="1" applyProtection="1"/>
    <xf numFmtId="2" fontId="47" fillId="0" borderId="0" xfId="0" applyNumberFormat="1" applyFont="1" applyFill="1" applyBorder="1" applyAlignment="1" applyProtection="1"/>
    <xf numFmtId="1" fontId="5" fillId="0" borderId="0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>
      <alignment horizontal="center"/>
    </xf>
    <xf numFmtId="175" fontId="67" fillId="28" borderId="21" xfId="0" applyNumberFormat="1" applyFont="1" applyFill="1" applyBorder="1" applyAlignment="1" applyProtection="1">
      <alignment horizontal="center" vertical="center"/>
    </xf>
    <xf numFmtId="175" fontId="67" fillId="28" borderId="38" xfId="0" applyNumberFormat="1" applyFont="1" applyFill="1" applyBorder="1" applyAlignment="1" applyProtection="1">
      <alignment horizontal="center" vertical="center"/>
    </xf>
    <xf numFmtId="0" fontId="0" fillId="0" borderId="78" xfId="0" applyBorder="1" applyProtection="1"/>
    <xf numFmtId="0" fontId="15" fillId="0" borderId="78" xfId="0" applyFont="1" applyBorder="1" applyProtection="1"/>
    <xf numFmtId="0" fontId="15" fillId="0" borderId="79" xfId="0" applyFont="1" applyBorder="1" applyProtection="1"/>
    <xf numFmtId="0" fontId="3" fillId="0" borderId="77" xfId="0" applyFont="1" applyBorder="1" applyAlignment="1" applyProtection="1">
      <alignment horizontal="center" textRotation="90" wrapText="1"/>
    </xf>
    <xf numFmtId="0" fontId="3" fillId="0" borderId="82" xfId="0" applyFont="1" applyFill="1" applyBorder="1" applyAlignment="1" applyProtection="1">
      <alignment horizontal="center" textRotation="90" wrapText="1"/>
    </xf>
    <xf numFmtId="166" fontId="3" fillId="0" borderId="83" xfId="0" applyNumberFormat="1" applyFont="1" applyBorder="1" applyAlignment="1" applyProtection="1">
      <alignment horizontal="center" textRotation="90" wrapText="1"/>
    </xf>
    <xf numFmtId="166" fontId="3" fillId="0" borderId="77" xfId="0" applyNumberFormat="1" applyFont="1" applyFill="1" applyBorder="1" applyAlignment="1" applyProtection="1">
      <alignment horizontal="center" textRotation="90" wrapText="1"/>
    </xf>
    <xf numFmtId="166" fontId="26" fillId="0" borderId="77" xfId="0" applyNumberFormat="1" applyFont="1" applyFill="1" applyBorder="1" applyAlignment="1" applyProtection="1">
      <alignment horizontal="center" textRotation="90" wrapText="1"/>
    </xf>
    <xf numFmtId="0" fontId="29" fillId="0" borderId="77" xfId="0" applyFont="1" applyBorder="1" applyAlignment="1" applyProtection="1">
      <alignment horizontal="center" textRotation="90" wrapText="1"/>
    </xf>
    <xf numFmtId="166" fontId="3" fillId="0" borderId="77" xfId="0" applyNumberFormat="1" applyFont="1" applyBorder="1" applyAlignment="1" applyProtection="1">
      <alignment horizontal="center" textRotation="90" wrapText="1"/>
    </xf>
    <xf numFmtId="0" fontId="3" fillId="0" borderId="87" xfId="0" applyFont="1" applyBorder="1" applyAlignment="1" applyProtection="1">
      <alignment textRotation="90" wrapText="1"/>
    </xf>
    <xf numFmtId="0" fontId="3" fillId="0" borderId="87" xfId="0" applyFont="1" applyBorder="1" applyAlignment="1" applyProtection="1">
      <alignment horizontal="center" textRotation="90" wrapText="1"/>
    </xf>
    <xf numFmtId="49" fontId="8" fillId="2" borderId="77" xfId="0" applyNumberFormat="1" applyFont="1" applyFill="1" applyBorder="1" applyAlignment="1" applyProtection="1">
      <alignment horizontal="center"/>
      <protection locked="0"/>
    </xf>
    <xf numFmtId="1" fontId="5" fillId="2" borderId="82" xfId="0" applyNumberFormat="1" applyFont="1" applyFill="1" applyBorder="1" applyAlignment="1" applyProtection="1">
      <alignment horizontal="center"/>
      <protection locked="0"/>
    </xf>
    <xf numFmtId="166" fontId="8" fillId="2" borderId="83" xfId="0" applyNumberFormat="1" applyFont="1" applyFill="1" applyBorder="1" applyProtection="1">
      <protection locked="0"/>
    </xf>
    <xf numFmtId="166" fontId="8" fillId="0" borderId="77" xfId="0" applyNumberFormat="1" applyFont="1" applyFill="1" applyBorder="1" applyProtection="1"/>
    <xf numFmtId="166" fontId="8" fillId="3" borderId="77" xfId="0" applyNumberFormat="1" applyFont="1" applyFill="1" applyBorder="1" applyProtection="1">
      <protection locked="0"/>
    </xf>
    <xf numFmtId="166" fontId="8" fillId="0" borderId="88" xfId="0" applyNumberFormat="1" applyFont="1" applyBorder="1" applyProtection="1"/>
    <xf numFmtId="0" fontId="22" fillId="22" borderId="77" xfId="0" applyFont="1" applyFill="1" applyBorder="1" applyAlignment="1" applyProtection="1">
      <alignment horizontal="right"/>
      <protection locked="0"/>
    </xf>
    <xf numFmtId="0" fontId="8" fillId="0" borderId="83" xfId="0" applyFont="1" applyBorder="1" applyAlignment="1" applyProtection="1">
      <alignment horizontal="left" vertical="center"/>
    </xf>
    <xf numFmtId="169" fontId="8" fillId="0" borderId="77" xfId="0" applyNumberFormat="1" applyFont="1" applyBorder="1" applyAlignment="1" applyProtection="1">
      <alignment horizontal="center" vertical="center"/>
    </xf>
    <xf numFmtId="166" fontId="20" fillId="2" borderId="77" xfId="0" applyNumberFormat="1" applyFont="1" applyFill="1" applyBorder="1" applyAlignment="1" applyProtection="1">
      <alignment horizontal="center" vertical="center"/>
      <protection locked="0"/>
    </xf>
    <xf numFmtId="166" fontId="8" fillId="2" borderId="89" xfId="0" applyNumberFormat="1" applyFont="1" applyFill="1" applyBorder="1" applyProtection="1">
      <protection locked="0"/>
    </xf>
    <xf numFmtId="166" fontId="8" fillId="0" borderId="87" xfId="0" applyNumberFormat="1" applyFont="1" applyFill="1" applyBorder="1" applyProtection="1"/>
    <xf numFmtId="166" fontId="8" fillId="3" borderId="87" xfId="0" applyNumberFormat="1" applyFont="1" applyFill="1" applyBorder="1" applyProtection="1">
      <protection locked="0"/>
    </xf>
    <xf numFmtId="49" fontId="8" fillId="2" borderId="91" xfId="0" applyNumberFormat="1" applyFont="1" applyFill="1" applyBorder="1" applyAlignment="1" applyProtection="1">
      <alignment horizontal="center"/>
      <protection locked="0"/>
    </xf>
    <xf numFmtId="1" fontId="5" fillId="2" borderId="92" xfId="0" applyNumberFormat="1" applyFont="1" applyFill="1" applyBorder="1" applyAlignment="1" applyProtection="1">
      <alignment horizontal="center"/>
      <protection locked="0"/>
    </xf>
    <xf numFmtId="166" fontId="8" fillId="2" borderId="93" xfId="0" applyNumberFormat="1" applyFont="1" applyFill="1" applyBorder="1" applyProtection="1">
      <protection locked="0"/>
    </xf>
    <xf numFmtId="166" fontId="8" fillId="0" borderId="91" xfId="0" applyNumberFormat="1" applyFont="1" applyFill="1" applyBorder="1" applyProtection="1"/>
    <xf numFmtId="166" fontId="8" fillId="3" borderId="91" xfId="0" applyNumberFormat="1" applyFont="1" applyFill="1" applyBorder="1" applyProtection="1">
      <protection locked="0"/>
    </xf>
    <xf numFmtId="166" fontId="8" fillId="21" borderId="91" xfId="0" applyNumberFormat="1" applyFont="1" applyFill="1" applyBorder="1" applyProtection="1">
      <protection locked="0"/>
    </xf>
    <xf numFmtId="166" fontId="8" fillId="0" borderId="97" xfId="0" applyNumberFormat="1" applyFont="1" applyBorder="1" applyProtection="1"/>
    <xf numFmtId="0" fontId="8" fillId="3" borderId="77" xfId="0" applyFont="1" applyFill="1" applyBorder="1" applyProtection="1"/>
    <xf numFmtId="0" fontId="5" fillId="3" borderId="77" xfId="0" applyFont="1" applyFill="1" applyBorder="1" applyProtection="1"/>
    <xf numFmtId="166" fontId="5" fillId="3" borderId="77" xfId="0" applyNumberFormat="1" applyFont="1" applyFill="1" applyBorder="1" applyProtection="1"/>
    <xf numFmtId="166" fontId="48" fillId="21" borderId="77" xfId="0" applyNumberFormat="1" applyFont="1" applyFill="1" applyBorder="1" applyProtection="1"/>
    <xf numFmtId="1" fontId="27" fillId="5" borderId="81" xfId="0" applyNumberFormat="1" applyFont="1" applyFill="1" applyBorder="1" applyAlignment="1" applyProtection="1">
      <alignment horizontal="center"/>
    </xf>
    <xf numFmtId="166" fontId="9" fillId="6" borderId="78" xfId="0" applyNumberFormat="1" applyFont="1" applyFill="1" applyBorder="1" applyProtection="1"/>
    <xf numFmtId="1" fontId="17" fillId="6" borderId="80" xfId="0" applyNumberFormat="1" applyFont="1" applyFill="1" applyBorder="1" applyAlignment="1" applyProtection="1">
      <alignment horizontal="right"/>
    </xf>
    <xf numFmtId="166" fontId="8" fillId="2" borderId="77" xfId="0" applyNumberFormat="1" applyFont="1" applyFill="1" applyBorder="1" applyProtection="1">
      <protection locked="0"/>
    </xf>
    <xf numFmtId="1" fontId="5" fillId="2" borderId="81" xfId="0" applyNumberFormat="1" applyFont="1" applyFill="1" applyBorder="1" applyAlignment="1" applyProtection="1">
      <alignment horizontal="center"/>
      <protection locked="0"/>
    </xf>
    <xf numFmtId="166" fontId="8" fillId="2" borderId="91" xfId="0" applyNumberFormat="1" applyFont="1" applyFill="1" applyBorder="1" applyProtection="1">
      <protection locked="0"/>
    </xf>
    <xf numFmtId="1" fontId="5" fillId="2" borderId="94" xfId="0" applyNumberFormat="1" applyFont="1" applyFill="1" applyBorder="1" applyAlignment="1" applyProtection="1">
      <alignment horizontal="center"/>
      <protection locked="0"/>
    </xf>
    <xf numFmtId="0" fontId="0" fillId="24" borderId="18" xfId="0" applyFill="1" applyBorder="1" applyAlignment="1" applyProtection="1"/>
    <xf numFmtId="166" fontId="0" fillId="0" borderId="18" xfId="0" applyNumberFormat="1" applyFill="1" applyBorder="1" applyAlignment="1" applyProtection="1"/>
    <xf numFmtId="166" fontId="5" fillId="0" borderId="18" xfId="0" applyNumberFormat="1" applyFont="1" applyFill="1" applyBorder="1" applyAlignment="1" applyProtection="1"/>
    <xf numFmtId="166" fontId="48" fillId="0" borderId="18" xfId="0" applyNumberFormat="1" applyFont="1" applyFill="1" applyBorder="1" applyAlignment="1" applyProtection="1"/>
    <xf numFmtId="166" fontId="5" fillId="0" borderId="18" xfId="0" applyNumberFormat="1" applyFont="1" applyFill="1" applyBorder="1" applyAlignment="1" applyProtection="1">
      <alignment vertical="center"/>
    </xf>
    <xf numFmtId="166" fontId="0" fillId="0" borderId="18" xfId="0" applyNumberFormat="1" applyBorder="1" applyAlignment="1" applyProtection="1">
      <alignment horizontal="center"/>
    </xf>
    <xf numFmtId="2" fontId="8" fillId="0" borderId="4" xfId="0" applyNumberFormat="1" applyFont="1" applyBorder="1" applyAlignment="1" applyProtection="1">
      <alignment horizontal="center" vertical="center"/>
    </xf>
    <xf numFmtId="166" fontId="8" fillId="21" borderId="77" xfId="0" applyNumberFormat="1" applyFont="1" applyFill="1" applyBorder="1" applyProtection="1">
      <protection locked="0"/>
    </xf>
    <xf numFmtId="166" fontId="8" fillId="23" borderId="77" xfId="0" applyNumberFormat="1" applyFont="1" applyFill="1" applyBorder="1" applyProtection="1">
      <protection locked="0"/>
    </xf>
    <xf numFmtId="166" fontId="8" fillId="21" borderId="82" xfId="0" applyNumberFormat="1" applyFont="1" applyFill="1" applyBorder="1" applyProtection="1">
      <protection locked="0"/>
    </xf>
    <xf numFmtId="166" fontId="68" fillId="0" borderId="64" xfId="0" applyNumberFormat="1" applyFont="1" applyBorder="1" applyAlignment="1" applyProtection="1">
      <alignment horizontal="right"/>
    </xf>
    <xf numFmtId="166" fontId="68" fillId="21" borderId="52" xfId="0" applyNumberFormat="1" applyFont="1" applyFill="1" applyBorder="1" applyProtection="1"/>
    <xf numFmtId="0" fontId="69" fillId="0" borderId="0" xfId="0" applyFont="1" applyBorder="1" applyProtection="1"/>
    <xf numFmtId="180" fontId="70" fillId="0" borderId="64" xfId="0" applyNumberFormat="1" applyFont="1" applyBorder="1" applyAlignment="1" applyProtection="1">
      <alignment horizontal="right"/>
    </xf>
    <xf numFmtId="180" fontId="70" fillId="21" borderId="52" xfId="0" applyNumberFormat="1" applyFont="1" applyFill="1" applyBorder="1" applyProtection="1"/>
    <xf numFmtId="0" fontId="2" fillId="0" borderId="0" xfId="0" applyFont="1" applyProtection="1"/>
    <xf numFmtId="2" fontId="2" fillId="0" borderId="0" xfId="0" applyNumberFormat="1" applyFont="1" applyProtection="1"/>
    <xf numFmtId="0" fontId="2" fillId="0" borderId="0" xfId="0" applyFont="1"/>
    <xf numFmtId="166" fontId="5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/>
    <xf numFmtId="173" fontId="3" fillId="0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72" fillId="0" borderId="0" xfId="0" applyFont="1" applyBorder="1"/>
    <xf numFmtId="0" fontId="72" fillId="0" borderId="0" xfId="0" applyFont="1" applyBorder="1" applyProtection="1">
      <protection hidden="1"/>
    </xf>
    <xf numFmtId="0" fontId="72" fillId="0" borderId="0" xfId="0" applyFont="1" applyFill="1" applyBorder="1" applyAlignment="1">
      <alignment horizontal="center" vertical="center"/>
    </xf>
    <xf numFmtId="3" fontId="72" fillId="0" borderId="0" xfId="0" applyNumberFormat="1" applyFont="1" applyBorder="1"/>
    <xf numFmtId="0" fontId="63" fillId="0" borderId="100" xfId="0" applyFont="1" applyBorder="1" applyAlignment="1" applyProtection="1">
      <alignment horizontal="left"/>
    </xf>
    <xf numFmtId="3" fontId="4" fillId="0" borderId="109" xfId="0" applyNumberFormat="1" applyFont="1" applyFill="1" applyBorder="1" applyAlignment="1" applyProtection="1">
      <alignment horizontal="left" vertical="center"/>
    </xf>
    <xf numFmtId="0" fontId="40" fillId="0" borderId="111" xfId="0" applyFont="1" applyBorder="1" applyProtection="1"/>
    <xf numFmtId="166" fontId="40" fillId="0" borderId="111" xfId="0" applyNumberFormat="1" applyFont="1" applyBorder="1" applyProtection="1"/>
    <xf numFmtId="166" fontId="40" fillId="0" borderId="111" xfId="0" applyNumberFormat="1" applyFont="1" applyFill="1" applyBorder="1" applyAlignment="1" applyProtection="1">
      <alignment horizontal="right" vertical="center"/>
    </xf>
    <xf numFmtId="166" fontId="40" fillId="0" borderId="112" xfId="0" applyNumberFormat="1" applyFont="1" applyFill="1" applyBorder="1" applyAlignment="1" applyProtection="1">
      <alignment horizontal="center" vertical="center"/>
    </xf>
    <xf numFmtId="166" fontId="40" fillId="0" borderId="112" xfId="0" applyNumberFormat="1" applyFont="1" applyBorder="1" applyProtection="1"/>
    <xf numFmtId="3" fontId="40" fillId="0" borderId="112" xfId="0" applyNumberFormat="1" applyFont="1" applyBorder="1" applyProtection="1"/>
    <xf numFmtId="3" fontId="40" fillId="0" borderId="111" xfId="0" applyNumberFormat="1" applyFont="1" applyFill="1" applyBorder="1" applyProtection="1"/>
    <xf numFmtId="2" fontId="40" fillId="0" borderId="111" xfId="0" applyNumberFormat="1" applyFont="1" applyBorder="1" applyProtection="1"/>
    <xf numFmtId="2" fontId="40" fillId="0" borderId="111" xfId="0" applyNumberFormat="1" applyFont="1" applyFill="1" applyBorder="1" applyAlignment="1" applyProtection="1">
      <alignment horizontal="right" vertical="center"/>
    </xf>
    <xf numFmtId="2" fontId="40" fillId="0" borderId="112" xfId="0" applyNumberFormat="1" applyFont="1" applyFill="1" applyBorder="1" applyAlignment="1" applyProtection="1">
      <alignment horizontal="center" vertical="center"/>
    </xf>
    <xf numFmtId="2" fontId="40" fillId="0" borderId="112" xfId="0" applyNumberFormat="1" applyFont="1" applyBorder="1" applyProtection="1"/>
    <xf numFmtId="166" fontId="40" fillId="0" borderId="111" xfId="0" applyNumberFormat="1" applyFont="1" applyFill="1" applyBorder="1" applyProtection="1"/>
    <xf numFmtId="169" fontId="40" fillId="0" borderId="111" xfId="0" applyNumberFormat="1" applyFont="1" applyFill="1" applyBorder="1" applyAlignment="1" applyProtection="1">
      <alignment horizontal="right"/>
    </xf>
    <xf numFmtId="0" fontId="40" fillId="0" borderId="112" xfId="0" applyFont="1" applyFill="1" applyBorder="1" applyAlignment="1" applyProtection="1">
      <alignment horizontal="center" vertical="center"/>
    </xf>
    <xf numFmtId="177" fontId="40" fillId="0" borderId="111" xfId="0" applyNumberFormat="1" applyFont="1" applyFill="1" applyBorder="1" applyProtection="1"/>
    <xf numFmtId="3" fontId="11" fillId="0" borderId="112" xfId="0" applyNumberFormat="1" applyFont="1" applyBorder="1" applyAlignment="1" applyProtection="1">
      <alignment horizontal="center"/>
    </xf>
    <xf numFmtId="177" fontId="40" fillId="0" borderId="111" xfId="0" applyNumberFormat="1" applyFont="1" applyBorder="1" applyProtection="1"/>
    <xf numFmtId="2" fontId="40" fillId="0" borderId="111" xfId="0" applyNumberFormat="1" applyFont="1" applyBorder="1" applyAlignment="1" applyProtection="1">
      <alignment horizontal="right"/>
    </xf>
    <xf numFmtId="169" fontId="40" fillId="0" borderId="111" xfId="0" applyNumberFormat="1" applyFont="1" applyBorder="1" applyProtection="1"/>
    <xf numFmtId="3" fontId="59" fillId="18" borderId="117" xfId="0" applyNumberFormat="1" applyFont="1" applyFill="1" applyBorder="1" applyAlignment="1" applyProtection="1">
      <alignment horizontal="center"/>
    </xf>
    <xf numFmtId="3" fontId="4" fillId="0" borderId="118" xfId="0" applyNumberFormat="1" applyFont="1" applyFill="1" applyBorder="1" applyAlignment="1" applyProtection="1">
      <alignment horizontal="center" vertical="center"/>
    </xf>
    <xf numFmtId="14" fontId="59" fillId="0" borderId="112" xfId="0" applyNumberFormat="1" applyFont="1" applyFill="1" applyBorder="1" applyAlignment="1" applyProtection="1">
      <alignment vertical="center"/>
    </xf>
    <xf numFmtId="0" fontId="56" fillId="0" borderId="119" xfId="0" applyFont="1" applyFill="1" applyBorder="1" applyAlignment="1" applyProtection="1">
      <alignment horizontal="center" vertical="center"/>
    </xf>
    <xf numFmtId="3" fontId="59" fillId="0" borderId="121" xfId="0" applyNumberFormat="1" applyFont="1" applyFill="1" applyBorder="1" applyAlignment="1" applyProtection="1">
      <alignment horizontal="center" vertical="center"/>
    </xf>
    <xf numFmtId="3" fontId="59" fillId="0" borderId="122" xfId="0" applyNumberFormat="1" applyFont="1" applyFill="1" applyBorder="1" applyAlignment="1" applyProtection="1">
      <alignment horizontal="center" vertical="center"/>
    </xf>
    <xf numFmtId="0" fontId="56" fillId="0" borderId="124" xfId="0" applyFont="1" applyFill="1" applyBorder="1" applyAlignment="1" applyProtection="1">
      <alignment horizontal="center" vertical="center"/>
    </xf>
    <xf numFmtId="0" fontId="52" fillId="0" borderId="124" xfId="0" applyFont="1" applyFill="1" applyBorder="1" applyAlignment="1" applyProtection="1">
      <alignment horizontal="center" vertical="center"/>
    </xf>
    <xf numFmtId="3" fontId="67" fillId="28" borderId="110" xfId="0" applyNumberFormat="1" applyFont="1" applyFill="1" applyBorder="1" applyAlignment="1" applyProtection="1">
      <alignment horizontal="center" vertical="center"/>
    </xf>
    <xf numFmtId="179" fontId="63" fillId="28" borderId="113" xfId="0" applyNumberFormat="1" applyFont="1" applyFill="1" applyBorder="1" applyAlignment="1" applyProtection="1">
      <alignment horizontal="center" vertical="center"/>
    </xf>
    <xf numFmtId="178" fontId="63" fillId="28" borderId="113" xfId="0" applyNumberFormat="1" applyFont="1" applyFill="1" applyBorder="1" applyAlignment="1" applyProtection="1">
      <alignment horizontal="center" vertical="center"/>
    </xf>
    <xf numFmtId="3" fontId="67" fillId="0" borderId="110" xfId="0" applyNumberFormat="1" applyFont="1" applyFill="1" applyBorder="1" applyAlignment="1" applyProtection="1">
      <alignment horizontal="center" vertical="center"/>
    </xf>
    <xf numFmtId="3" fontId="43" fillId="3" borderId="104" xfId="0" applyNumberFormat="1" applyFont="1" applyFill="1" applyBorder="1" applyAlignment="1" applyProtection="1">
      <alignment horizontal="center" vertical="center" wrapText="1"/>
    </xf>
    <xf numFmtId="3" fontId="43" fillId="3" borderId="105" xfId="0" applyNumberFormat="1" applyFont="1" applyFill="1" applyBorder="1" applyAlignment="1" applyProtection="1">
      <alignment horizontal="center" vertical="center" wrapText="1"/>
    </xf>
    <xf numFmtId="3" fontId="43" fillId="29" borderId="104" xfId="0" applyNumberFormat="1" applyFont="1" applyFill="1" applyBorder="1" applyAlignment="1" applyProtection="1">
      <alignment horizontal="center" vertical="center" wrapText="1"/>
    </xf>
    <xf numFmtId="3" fontId="43" fillId="29" borderId="105" xfId="0" applyNumberFormat="1" applyFont="1" applyFill="1" applyBorder="1" applyAlignment="1" applyProtection="1">
      <alignment horizontal="center" vertical="center" wrapText="1"/>
    </xf>
    <xf numFmtId="3" fontId="43" fillId="2" borderId="104" xfId="0" applyNumberFormat="1" applyFont="1" applyFill="1" applyBorder="1" applyAlignment="1" applyProtection="1">
      <alignment horizontal="center" vertical="center" wrapText="1"/>
    </xf>
    <xf numFmtId="3" fontId="43" fillId="2" borderId="105" xfId="0" applyNumberFormat="1" applyFont="1" applyFill="1" applyBorder="1" applyAlignment="1" applyProtection="1">
      <alignment horizontal="center" vertical="center" wrapText="1"/>
    </xf>
    <xf numFmtId="3" fontId="43" fillId="15" borderId="104" xfId="0" applyNumberFormat="1" applyFont="1" applyFill="1" applyBorder="1" applyAlignment="1" applyProtection="1">
      <alignment horizontal="center" vertical="center" wrapText="1"/>
    </xf>
    <xf numFmtId="3" fontId="43" fillId="15" borderId="105" xfId="0" applyNumberFormat="1" applyFont="1" applyFill="1" applyBorder="1" applyAlignment="1" applyProtection="1">
      <alignment horizontal="center" vertical="center" wrapText="1"/>
    </xf>
    <xf numFmtId="3" fontId="4" fillId="0" borderId="101" xfId="0" applyNumberFormat="1" applyFont="1" applyFill="1" applyBorder="1" applyAlignment="1" applyProtection="1">
      <alignment horizontal="center" vertical="center"/>
    </xf>
    <xf numFmtId="0" fontId="59" fillId="0" borderId="112" xfId="0" applyFont="1" applyFill="1" applyBorder="1" applyAlignment="1" applyProtection="1"/>
    <xf numFmtId="175" fontId="60" fillId="0" borderId="125" xfId="0" applyNumberFormat="1" applyFont="1" applyFill="1" applyBorder="1" applyAlignment="1" applyProtection="1">
      <alignment horizontal="center" vertical="center"/>
    </xf>
    <xf numFmtId="0" fontId="52" fillId="0" borderId="119" xfId="0" applyFont="1" applyFill="1" applyBorder="1" applyAlignment="1" applyProtection="1">
      <alignment horizontal="center" vertical="center"/>
    </xf>
    <xf numFmtId="175" fontId="67" fillId="28" borderId="123" xfId="0" applyNumberFormat="1" applyFont="1" applyFill="1" applyBorder="1" applyAlignment="1" applyProtection="1">
      <alignment horizontal="center" vertical="center"/>
    </xf>
    <xf numFmtId="175" fontId="67" fillId="28" borderId="119" xfId="0" applyNumberFormat="1" applyFont="1" applyFill="1" applyBorder="1" applyAlignment="1" applyProtection="1">
      <alignment horizontal="center" vertical="center"/>
    </xf>
    <xf numFmtId="0" fontId="60" fillId="0" borderId="117" xfId="0" applyFont="1" applyFill="1" applyBorder="1" applyAlignment="1" applyProtection="1">
      <alignment horizontal="left"/>
    </xf>
    <xf numFmtId="3" fontId="59" fillId="0" borderId="123" xfId="0" applyNumberFormat="1" applyFont="1" applyFill="1" applyBorder="1" applyAlignment="1" applyProtection="1">
      <alignment horizontal="center" vertical="center"/>
    </xf>
    <xf numFmtId="3" fontId="60" fillId="0" borderId="122" xfId="0" applyNumberFormat="1" applyFont="1" applyFill="1" applyBorder="1" applyAlignment="1" applyProtection="1">
      <alignment horizontal="center" vertical="center"/>
    </xf>
    <xf numFmtId="0" fontId="59" fillId="0" borderId="117" xfId="0" applyFont="1" applyFill="1" applyBorder="1" applyAlignment="1" applyProtection="1">
      <alignment horizontal="left"/>
    </xf>
    <xf numFmtId="3" fontId="56" fillId="0" borderId="119" xfId="0" applyNumberFormat="1" applyFont="1" applyFill="1" applyBorder="1" applyAlignment="1" applyProtection="1">
      <alignment horizontal="center" vertical="center"/>
    </xf>
    <xf numFmtId="3" fontId="59" fillId="0" borderId="123" xfId="0" applyNumberFormat="1" applyFont="1" applyFill="1" applyBorder="1" applyAlignment="1" applyProtection="1">
      <alignment vertical="center"/>
    </xf>
    <xf numFmtId="3" fontId="59" fillId="0" borderId="119" xfId="0" applyNumberFormat="1" applyFont="1" applyFill="1" applyBorder="1" applyAlignment="1" applyProtection="1">
      <alignment vertical="center"/>
    </xf>
    <xf numFmtId="3" fontId="60" fillId="0" borderId="123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1" fillId="0" borderId="0" xfId="0" applyFont="1" applyFill="1" applyBorder="1" applyAlignment="1" applyProtection="1">
      <alignment horizontal="center" vertical="center"/>
    </xf>
    <xf numFmtId="3" fontId="4" fillId="0" borderId="0" xfId="0" applyNumberFormat="1" applyFont="1" applyBorder="1" applyProtection="1"/>
    <xf numFmtId="3" fontId="4" fillId="0" borderId="0" xfId="0" applyNumberFormat="1" applyFont="1" applyFill="1" applyBorder="1" applyProtection="1"/>
    <xf numFmtId="164" fontId="11" fillId="24" borderId="0" xfId="1" applyNumberFormat="1" applyFont="1" applyFill="1" applyBorder="1" applyProtection="1"/>
    <xf numFmtId="2" fontId="73" fillId="0" borderId="126" xfId="0" applyNumberFormat="1" applyFont="1" applyBorder="1" applyAlignment="1" applyProtection="1">
      <alignment horizontal="left" vertical="top"/>
    </xf>
    <xf numFmtId="2" fontId="54" fillId="0" borderId="127" xfId="0" applyNumberFormat="1" applyFont="1" applyBorder="1" applyAlignment="1" applyProtection="1">
      <alignment horizontal="left"/>
    </xf>
    <xf numFmtId="0" fontId="11" fillId="0" borderId="128" xfId="0" applyFont="1" applyBorder="1" applyAlignment="1" applyProtection="1">
      <alignment horizontal="right" vertical="center"/>
    </xf>
    <xf numFmtId="0" fontId="11" fillId="0" borderId="100" xfId="0" applyFont="1" applyBorder="1" applyProtection="1"/>
    <xf numFmtId="164" fontId="11" fillId="24" borderId="133" xfId="1" applyNumberFormat="1" applyFont="1" applyFill="1" applyBorder="1" applyProtection="1"/>
    <xf numFmtId="164" fontId="11" fillId="24" borderId="135" xfId="1" applyNumberFormat="1" applyFont="1" applyFill="1" applyBorder="1" applyAlignment="1" applyProtection="1">
      <alignment vertical="center"/>
    </xf>
    <xf numFmtId="0" fontId="40" fillId="0" borderId="136" xfId="0" applyFont="1" applyBorder="1" applyProtection="1"/>
    <xf numFmtId="164" fontId="40" fillId="24" borderId="137" xfId="1" applyNumberFormat="1" applyFont="1" applyFill="1" applyBorder="1" applyProtection="1"/>
    <xf numFmtId="0" fontId="40" fillId="0" borderId="138" xfId="0" applyFont="1" applyBorder="1" applyProtection="1"/>
    <xf numFmtId="164" fontId="40" fillId="24" borderId="139" xfId="1" applyNumberFormat="1" applyFont="1" applyFill="1" applyBorder="1" applyProtection="1"/>
    <xf numFmtId="166" fontId="40" fillId="0" borderId="138" xfId="0" applyNumberFormat="1" applyFont="1" applyBorder="1" applyProtection="1"/>
    <xf numFmtId="166" fontId="40" fillId="24" borderId="139" xfId="1" applyNumberFormat="1" applyFont="1" applyFill="1" applyBorder="1" applyProtection="1"/>
    <xf numFmtId="2" fontId="40" fillId="0" borderId="138" xfId="0" applyNumberFormat="1" applyFont="1" applyBorder="1" applyProtection="1"/>
    <xf numFmtId="0" fontId="40" fillId="0" borderId="140" xfId="0" applyFont="1" applyBorder="1" applyProtection="1"/>
    <xf numFmtId="0" fontId="40" fillId="0" borderId="141" xfId="0" applyFont="1" applyBorder="1" applyProtection="1"/>
    <xf numFmtId="0" fontId="40" fillId="0" borderId="141" xfId="0" applyFont="1" applyBorder="1" applyAlignment="1" applyProtection="1">
      <alignment horizontal="right"/>
    </xf>
    <xf numFmtId="0" fontId="40" fillId="0" borderId="142" xfId="0" applyFont="1" applyFill="1" applyBorder="1" applyAlignment="1" applyProtection="1">
      <alignment horizontal="center" vertical="center"/>
    </xf>
    <xf numFmtId="177" fontId="40" fillId="0" borderId="141" xfId="0" applyNumberFormat="1" applyFont="1" applyBorder="1" applyProtection="1"/>
    <xf numFmtId="3" fontId="11" fillId="0" borderId="142" xfId="0" applyNumberFormat="1" applyFont="1" applyBorder="1" applyAlignment="1" applyProtection="1">
      <alignment horizontal="center"/>
    </xf>
    <xf numFmtId="3" fontId="11" fillId="0" borderId="141" xfId="0" applyNumberFormat="1" applyFont="1" applyFill="1" applyBorder="1" applyProtection="1"/>
    <xf numFmtId="164" fontId="40" fillId="24" borderId="143" xfId="1" applyNumberFormat="1" applyFont="1" applyFill="1" applyBorder="1" applyProtection="1"/>
    <xf numFmtId="164" fontId="11" fillId="24" borderId="144" xfId="1" applyNumberFormat="1" applyFont="1" applyFill="1" applyBorder="1" applyAlignment="1" applyProtection="1">
      <alignment horizontal="center" vertical="center"/>
    </xf>
    <xf numFmtId="0" fontId="50" fillId="18" borderId="145" xfId="0" applyFont="1" applyFill="1" applyBorder="1" applyAlignment="1" applyProtection="1">
      <alignment horizontal="center" vertical="center"/>
    </xf>
    <xf numFmtId="164" fontId="11" fillId="24" borderId="133" xfId="1" applyNumberFormat="1" applyFont="1" applyFill="1" applyBorder="1" applyAlignment="1" applyProtection="1">
      <alignment vertical="center"/>
    </xf>
    <xf numFmtId="3" fontId="50" fillId="0" borderId="100" xfId="0" applyNumberFormat="1" applyFont="1" applyFill="1" applyBorder="1" applyAlignment="1" applyProtection="1">
      <alignment horizontal="left" vertical="center" wrapText="1" indent="1"/>
    </xf>
    <xf numFmtId="0" fontId="0" fillId="0" borderId="133" xfId="0" applyFill="1" applyBorder="1" applyAlignment="1" applyProtection="1"/>
    <xf numFmtId="3" fontId="59" fillId="0" borderId="100" xfId="0" applyNumberFormat="1" applyFont="1" applyFill="1" applyBorder="1" applyAlignment="1" applyProtection="1">
      <alignment horizontal="left" indent="2"/>
    </xf>
    <xf numFmtId="0" fontId="0" fillId="0" borderId="133" xfId="0" applyFill="1" applyBorder="1" applyProtection="1"/>
    <xf numFmtId="0" fontId="59" fillId="0" borderId="100" xfId="0" applyFont="1" applyFill="1" applyBorder="1" applyAlignment="1" applyProtection="1"/>
    <xf numFmtId="0" fontId="60" fillId="0" borderId="100" xfId="0" applyFont="1" applyFill="1" applyBorder="1" applyAlignment="1" applyProtection="1">
      <alignment horizontal="left" indent="2"/>
    </xf>
    <xf numFmtId="3" fontId="55" fillId="0" borderId="100" xfId="0" applyNumberFormat="1" applyFont="1" applyFill="1" applyBorder="1" applyAlignment="1" applyProtection="1">
      <alignment horizontal="left"/>
    </xf>
    <xf numFmtId="164" fontId="41" fillId="24" borderId="133" xfId="1" applyNumberFormat="1" applyFont="1" applyFill="1" applyBorder="1" applyProtection="1"/>
    <xf numFmtId="179" fontId="63" fillId="24" borderId="139" xfId="1" applyNumberFormat="1" applyFont="1" applyFill="1" applyBorder="1" applyProtection="1"/>
    <xf numFmtId="164" fontId="45" fillId="24" borderId="133" xfId="1" applyNumberFormat="1" applyFont="1" applyFill="1" applyBorder="1" applyAlignment="1" applyProtection="1">
      <alignment vertical="center"/>
    </xf>
    <xf numFmtId="164" fontId="2" fillId="24" borderId="133" xfId="1" applyNumberFormat="1" applyFont="1" applyFill="1" applyBorder="1" applyAlignment="1" applyProtection="1">
      <alignment vertical="center"/>
    </xf>
    <xf numFmtId="164" fontId="4" fillId="24" borderId="147" xfId="1" applyNumberFormat="1" applyFont="1" applyFill="1" applyBorder="1" applyAlignment="1" applyProtection="1">
      <alignment vertical="center"/>
    </xf>
    <xf numFmtId="0" fontId="2" fillId="0" borderId="150" xfId="0" applyFont="1" applyFill="1" applyBorder="1" applyAlignment="1" applyProtection="1">
      <alignment horizontal="center" vertical="center"/>
    </xf>
    <xf numFmtId="3" fontId="4" fillId="0" borderId="151" xfId="1" applyNumberFormat="1" applyFont="1" applyFill="1" applyBorder="1" applyAlignment="1" applyProtection="1">
      <alignment vertical="center"/>
    </xf>
    <xf numFmtId="3" fontId="4" fillId="0" borderId="150" xfId="1" applyNumberFormat="1" applyFont="1" applyFill="1" applyBorder="1" applyAlignment="1" applyProtection="1">
      <alignment vertical="center"/>
    </xf>
    <xf numFmtId="3" fontId="4" fillId="0" borderId="152" xfId="1" applyNumberFormat="1" applyFont="1" applyFill="1" applyBorder="1" applyAlignment="1" applyProtection="1">
      <alignment vertical="center"/>
    </xf>
    <xf numFmtId="164" fontId="2" fillId="24" borderId="153" xfId="1" applyNumberFormat="1" applyFont="1" applyFill="1" applyBorder="1" applyAlignment="1" applyProtection="1"/>
    <xf numFmtId="164" fontId="4" fillId="24" borderId="0" xfId="1" applyNumberFormat="1" applyFont="1" applyFill="1" applyBorder="1" applyProtection="1"/>
    <xf numFmtId="0" fontId="11" fillId="0" borderId="127" xfId="0" applyFont="1" applyBorder="1" applyProtection="1"/>
    <xf numFmtId="0" fontId="11" fillId="0" borderId="127" xfId="0" applyFont="1" applyBorder="1"/>
    <xf numFmtId="164" fontId="11" fillId="24" borderId="144" xfId="1" applyNumberFormat="1" applyFont="1" applyFill="1" applyBorder="1" applyProtection="1"/>
    <xf numFmtId="0" fontId="11" fillId="0" borderId="158" xfId="0" applyFont="1" applyBorder="1" applyProtection="1"/>
    <xf numFmtId="0" fontId="11" fillId="0" borderId="158" xfId="0" applyFont="1" applyBorder="1"/>
    <xf numFmtId="164" fontId="11" fillId="24" borderId="153" xfId="1" applyNumberFormat="1" applyFont="1" applyFill="1" applyBorder="1" applyAlignment="1" applyProtection="1">
      <alignment horizontal="right"/>
    </xf>
    <xf numFmtId="0" fontId="39" fillId="0" borderId="0" xfId="0" applyFont="1" applyBorder="1" applyAlignment="1">
      <alignment vertical="top"/>
    </xf>
    <xf numFmtId="166" fontId="5" fillId="24" borderId="77" xfId="0" applyNumberFormat="1" applyFont="1" applyFill="1" applyBorder="1" applyProtection="1"/>
    <xf numFmtId="166" fontId="8" fillId="31" borderId="77" xfId="0" applyNumberFormat="1" applyFont="1" applyFill="1" applyBorder="1" applyProtection="1">
      <protection locked="0"/>
    </xf>
    <xf numFmtId="166" fontId="8" fillId="31" borderId="91" xfId="0" applyNumberFormat="1" applyFont="1" applyFill="1" applyBorder="1" applyProtection="1">
      <protection locked="0"/>
    </xf>
    <xf numFmtId="166" fontId="8" fillId="0" borderId="117" xfId="0" applyNumberFormat="1" applyFont="1" applyFill="1" applyBorder="1" applyAlignment="1" applyProtection="1"/>
    <xf numFmtId="0" fontId="0" fillId="0" borderId="117" xfId="0" applyBorder="1" applyAlignment="1"/>
    <xf numFmtId="166" fontId="8" fillId="21" borderId="117" xfId="0" applyNumberFormat="1" applyFont="1" applyFill="1" applyBorder="1" applyProtection="1">
      <protection locked="0"/>
    </xf>
    <xf numFmtId="166" fontId="8" fillId="23" borderId="117" xfId="0" applyNumberFormat="1" applyFont="1" applyFill="1" applyBorder="1" applyProtection="1">
      <protection locked="0"/>
    </xf>
    <xf numFmtId="166" fontId="8" fillId="21" borderId="119" xfId="0" applyNumberFormat="1" applyFont="1" applyFill="1" applyBorder="1" applyProtection="1">
      <protection locked="0"/>
    </xf>
    <xf numFmtId="0" fontId="35" fillId="0" borderId="0" xfId="0" applyFont="1" applyBorder="1" applyAlignment="1" applyProtection="1">
      <protection locked="0"/>
    </xf>
    <xf numFmtId="1" fontId="17" fillId="24" borderId="0" xfId="0" applyNumberFormat="1" applyFont="1" applyFill="1" applyBorder="1" applyAlignment="1" applyProtection="1">
      <alignment horizontal="right"/>
    </xf>
    <xf numFmtId="0" fontId="0" fillId="24" borderId="0" xfId="0" applyFill="1" applyBorder="1" applyAlignment="1" applyProtection="1">
      <alignment horizontal="center" wrapText="1"/>
    </xf>
    <xf numFmtId="0" fontId="0" fillId="24" borderId="0" xfId="0" applyFill="1" applyBorder="1" applyAlignment="1" applyProtection="1">
      <protection locked="0"/>
    </xf>
    <xf numFmtId="0" fontId="5" fillId="24" borderId="0" xfId="0" applyFont="1" applyFill="1" applyBorder="1" applyProtection="1"/>
    <xf numFmtId="166" fontId="6" fillId="24" borderId="0" xfId="0" applyNumberFormat="1" applyFont="1" applyFill="1" applyBorder="1" applyAlignment="1" applyProtection="1">
      <alignment horizontal="center" textRotation="90"/>
    </xf>
    <xf numFmtId="166" fontId="8" fillId="24" borderId="0" xfId="0" applyNumberFormat="1" applyFont="1" applyFill="1" applyBorder="1" applyProtection="1">
      <protection locked="0"/>
    </xf>
    <xf numFmtId="166" fontId="3" fillId="0" borderId="38" xfId="0" applyNumberFormat="1" applyFont="1" applyBorder="1" applyAlignment="1" applyProtection="1">
      <alignment horizontal="center" textRotation="90" wrapText="1"/>
    </xf>
    <xf numFmtId="1" fontId="1" fillId="7" borderId="18" xfId="0" applyNumberFormat="1" applyFont="1" applyFill="1" applyBorder="1" applyAlignment="1" applyProtection="1">
      <alignment horizontal="center"/>
      <protection locked="0"/>
    </xf>
    <xf numFmtId="166" fontId="5" fillId="36" borderId="36" xfId="0" applyNumberFormat="1" applyFont="1" applyFill="1" applyBorder="1" applyAlignment="1" applyProtection="1">
      <alignment vertical="center"/>
    </xf>
    <xf numFmtId="0" fontId="29" fillId="35" borderId="0" xfId="0" applyFont="1" applyFill="1" applyBorder="1" applyAlignment="1" applyProtection="1">
      <alignment horizontal="center" textRotation="90"/>
    </xf>
    <xf numFmtId="166" fontId="0" fillId="24" borderId="18" xfId="0" applyNumberFormat="1" applyFill="1" applyBorder="1" applyAlignment="1" applyProtection="1"/>
    <xf numFmtId="1" fontId="8" fillId="24" borderId="18" xfId="0" applyNumberFormat="1" applyFont="1" applyFill="1" applyBorder="1" applyAlignment="1" applyProtection="1"/>
    <xf numFmtId="166" fontId="29" fillId="36" borderId="0" xfId="0" applyNumberFormat="1" applyFont="1" applyFill="1" applyBorder="1" applyAlignment="1" applyProtection="1">
      <alignment horizontal="center"/>
    </xf>
    <xf numFmtId="1" fontId="31" fillId="37" borderId="0" xfId="0" applyNumberFormat="1" applyFont="1" applyFill="1" applyBorder="1" applyAlignment="1" applyProtection="1">
      <alignment horizontal="center"/>
      <protection locked="0" hidden="1"/>
    </xf>
    <xf numFmtId="166" fontId="8" fillId="37" borderId="0" xfId="0" applyNumberFormat="1" applyFont="1" applyFill="1" applyBorder="1" applyAlignment="1" applyProtection="1">
      <alignment horizontal="right"/>
      <protection locked="0" hidden="1"/>
    </xf>
    <xf numFmtId="1" fontId="3" fillId="37" borderId="0" xfId="0" applyNumberFormat="1" applyFont="1" applyFill="1" applyBorder="1" applyAlignment="1" applyProtection="1">
      <protection locked="0" hidden="1"/>
    </xf>
    <xf numFmtId="1" fontId="29" fillId="37" borderId="0" xfId="0" applyNumberFormat="1" applyFont="1" applyFill="1" applyBorder="1" applyAlignment="1" applyProtection="1">
      <protection locked="0" hidden="1"/>
    </xf>
    <xf numFmtId="1" fontId="31" fillId="35" borderId="0" xfId="0" applyNumberFormat="1" applyFont="1" applyFill="1" applyBorder="1" applyAlignment="1" applyProtection="1"/>
    <xf numFmtId="166" fontId="30" fillId="24" borderId="0" xfId="0" applyNumberFormat="1" applyFont="1" applyFill="1" applyBorder="1" applyAlignment="1" applyProtection="1">
      <alignment horizontal="center" vertical="center"/>
    </xf>
    <xf numFmtId="1" fontId="31" fillId="38" borderId="34" xfId="0" applyNumberFormat="1" applyFont="1" applyFill="1" applyBorder="1" applyAlignment="1" applyProtection="1"/>
    <xf numFmtId="166" fontId="30" fillId="33" borderId="29" xfId="0" applyNumberFormat="1" applyFont="1" applyFill="1" applyBorder="1" applyAlignment="1" applyProtection="1">
      <alignment horizontal="center" vertical="center"/>
    </xf>
    <xf numFmtId="166" fontId="5" fillId="38" borderId="36" xfId="0" applyNumberFormat="1" applyFont="1" applyFill="1" applyBorder="1" applyAlignment="1" applyProtection="1">
      <alignment horizontal="center"/>
    </xf>
    <xf numFmtId="166" fontId="8" fillId="24" borderId="18" xfId="0" applyNumberFormat="1" applyFont="1" applyFill="1" applyBorder="1" applyProtection="1"/>
    <xf numFmtId="0" fontId="0" fillId="24" borderId="41" xfId="0" applyFill="1" applyBorder="1" applyAlignment="1" applyProtection="1"/>
    <xf numFmtId="166" fontId="8" fillId="37" borderId="41" xfId="0" applyNumberFormat="1" applyFont="1" applyFill="1" applyBorder="1" applyAlignment="1" applyProtection="1">
      <alignment horizontal="center"/>
      <protection locked="0" hidden="1"/>
    </xf>
    <xf numFmtId="166" fontId="8" fillId="35" borderId="41" xfId="0" applyNumberFormat="1" applyFont="1" applyFill="1" applyBorder="1" applyProtection="1"/>
    <xf numFmtId="0" fontId="0" fillId="33" borderId="36" xfId="0" applyFill="1" applyBorder="1" applyAlignment="1"/>
    <xf numFmtId="0" fontId="0" fillId="33" borderId="43" xfId="0" applyFill="1" applyBorder="1" applyAlignment="1"/>
    <xf numFmtId="1" fontId="27" fillId="36" borderId="0" xfId="0" applyNumberFormat="1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vertical="center"/>
    </xf>
    <xf numFmtId="166" fontId="5" fillId="24" borderId="0" xfId="0" applyNumberFormat="1" applyFont="1" applyFill="1" applyBorder="1" applyProtection="1"/>
    <xf numFmtId="0" fontId="8" fillId="24" borderId="36" xfId="0" applyFont="1" applyFill="1" applyBorder="1" applyAlignment="1" applyProtection="1">
      <alignment vertical="center"/>
    </xf>
    <xf numFmtId="166" fontId="5" fillId="24" borderId="36" xfId="0" applyNumberFormat="1" applyFont="1" applyFill="1" applyBorder="1" applyProtection="1"/>
    <xf numFmtId="1" fontId="27" fillId="36" borderId="36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0" fillId="24" borderId="0" xfId="0" applyFill="1" applyBorder="1" applyAlignment="1" applyProtection="1">
      <alignment vertical="center"/>
    </xf>
    <xf numFmtId="0" fontId="2" fillId="24" borderId="0" xfId="0" applyFont="1" applyFill="1" applyAlignment="1" applyProtection="1"/>
    <xf numFmtId="0" fontId="0" fillId="24" borderId="0" xfId="0" applyFill="1" applyBorder="1" applyAlignment="1" applyProtection="1">
      <alignment horizontal="right" vertical="center"/>
    </xf>
    <xf numFmtId="171" fontId="8" fillId="37" borderId="0" xfId="0" applyNumberFormat="1" applyFont="1" applyFill="1" applyBorder="1" applyAlignment="1" applyProtection="1">
      <alignment horizontal="right" vertical="center"/>
      <protection hidden="1"/>
    </xf>
    <xf numFmtId="0" fontId="0" fillId="24" borderId="15" xfId="0" applyFill="1" applyBorder="1" applyAlignment="1" applyProtection="1">
      <protection locked="0"/>
    </xf>
    <xf numFmtId="0" fontId="0" fillId="24" borderId="18" xfId="0" applyFill="1" applyBorder="1" applyAlignment="1" applyProtection="1">
      <protection locked="0"/>
    </xf>
    <xf numFmtId="0" fontId="0" fillId="24" borderId="10" xfId="0" applyFill="1" applyBorder="1" applyAlignment="1" applyProtection="1">
      <protection locked="0"/>
    </xf>
    <xf numFmtId="0" fontId="3" fillId="0" borderId="0" xfId="0" applyFont="1" applyBorder="1" applyAlignment="1" applyProtection="1">
      <alignment textRotation="90"/>
    </xf>
    <xf numFmtId="0" fontId="3" fillId="0" borderId="0" xfId="0" applyFont="1" applyBorder="1" applyAlignment="1" applyProtection="1">
      <alignment horizontal="center" textRotation="90"/>
    </xf>
    <xf numFmtId="0" fontId="2" fillId="24" borderId="0" xfId="0" applyFont="1" applyFill="1" applyBorder="1" applyAlignment="1" applyProtection="1"/>
    <xf numFmtId="0" fontId="8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 vertical="center"/>
    </xf>
    <xf numFmtId="0" fontId="0" fillId="24" borderId="0" xfId="0" applyFill="1" applyBorder="1" applyProtection="1"/>
    <xf numFmtId="1" fontId="33" fillId="24" borderId="0" xfId="0" applyNumberFormat="1" applyFont="1" applyFill="1" applyBorder="1" applyAlignment="1" applyProtection="1">
      <alignment horizontal="center" vertical="center"/>
    </xf>
    <xf numFmtId="1" fontId="34" fillId="24" borderId="0" xfId="0" applyNumberFormat="1" applyFont="1" applyFill="1" applyBorder="1" applyAlignment="1" applyProtection="1">
      <alignment horizontal="center"/>
      <protection locked="0"/>
    </xf>
    <xf numFmtId="0" fontId="5" fillId="13" borderId="166" xfId="0" applyFont="1" applyFill="1" applyBorder="1" applyProtection="1"/>
    <xf numFmtId="0" fontId="5" fillId="13" borderId="167" xfId="0" applyFont="1" applyFill="1" applyBorder="1" applyProtection="1"/>
    <xf numFmtId="0" fontId="8" fillId="13" borderId="168" xfId="0" applyFont="1" applyFill="1" applyBorder="1" applyProtection="1"/>
    <xf numFmtId="166" fontId="5" fillId="13" borderId="169" xfId="0" applyNumberFormat="1" applyFont="1" applyFill="1" applyBorder="1" applyProtection="1"/>
    <xf numFmtId="166" fontId="8" fillId="13" borderId="169" xfId="0" applyNumberFormat="1" applyFont="1" applyFill="1" applyBorder="1" applyProtection="1"/>
    <xf numFmtId="166" fontId="8" fillId="40" borderId="170" xfId="0" applyNumberFormat="1" applyFont="1" applyFill="1" applyBorder="1" applyProtection="1"/>
    <xf numFmtId="166" fontId="8" fillId="40" borderId="169" xfId="0" applyNumberFormat="1" applyFont="1" applyFill="1" applyBorder="1" applyProtection="1"/>
    <xf numFmtId="166" fontId="8" fillId="40" borderId="171" xfId="0" applyNumberFormat="1" applyFont="1" applyFill="1" applyBorder="1" applyProtection="1"/>
    <xf numFmtId="166" fontId="8" fillId="39" borderId="169" xfId="0" applyNumberFormat="1" applyFont="1" applyFill="1" applyBorder="1" applyProtection="1"/>
    <xf numFmtId="0" fontId="0" fillId="24" borderId="172" xfId="0" applyFill="1" applyBorder="1" applyAlignment="1" applyProtection="1">
      <alignment vertical="center"/>
    </xf>
    <xf numFmtId="0" fontId="0" fillId="24" borderId="172" xfId="0" applyFill="1" applyBorder="1" applyAlignment="1" applyProtection="1">
      <protection locked="0"/>
    </xf>
    <xf numFmtId="0" fontId="0" fillId="24" borderId="178" xfId="0" applyFill="1" applyBorder="1" applyAlignment="1" applyProtection="1">
      <protection locked="0"/>
    </xf>
    <xf numFmtId="0" fontId="0" fillId="12" borderId="180" xfId="0" applyFill="1" applyBorder="1" applyProtection="1"/>
    <xf numFmtId="166" fontId="0" fillId="0" borderId="178" xfId="0" applyNumberFormat="1" applyBorder="1" applyProtection="1"/>
    <xf numFmtId="0" fontId="0" fillId="0" borderId="0" xfId="0" applyAlignment="1">
      <alignment horizontal="right"/>
    </xf>
    <xf numFmtId="0" fontId="0" fillId="0" borderId="181" xfId="0" applyBorder="1"/>
    <xf numFmtId="1" fontId="31" fillId="11" borderId="183" xfId="0" applyNumberFormat="1" applyFont="1" applyFill="1" applyBorder="1" applyAlignment="1" applyProtection="1">
      <alignment horizontal="center"/>
      <protection locked="0" hidden="1"/>
    </xf>
    <xf numFmtId="166" fontId="8" fillId="11" borderId="184" xfId="0" applyNumberFormat="1" applyFont="1" applyFill="1" applyBorder="1" applyAlignment="1" applyProtection="1">
      <alignment horizontal="right"/>
      <protection locked="0" hidden="1"/>
    </xf>
    <xf numFmtId="1" fontId="8" fillId="24" borderId="10" xfId="0" applyNumberFormat="1" applyFont="1" applyFill="1" applyBorder="1" applyAlignment="1" applyProtection="1">
      <alignment vertical="center"/>
    </xf>
    <xf numFmtId="166" fontId="11" fillId="24" borderId="0" xfId="0" applyNumberFormat="1" applyFont="1" applyFill="1" applyBorder="1" applyProtection="1"/>
    <xf numFmtId="166" fontId="4" fillId="24" borderId="0" xfId="0" applyNumberFormat="1" applyFont="1" applyFill="1" applyBorder="1" applyAlignment="1" applyProtection="1">
      <alignment horizontal="right"/>
    </xf>
    <xf numFmtId="49" fontId="34" fillId="24" borderId="0" xfId="0" applyNumberFormat="1" applyFont="1" applyFill="1" applyBorder="1" applyAlignment="1" applyProtection="1">
      <alignment horizontal="right"/>
      <protection hidden="1"/>
    </xf>
    <xf numFmtId="0" fontId="7" fillId="24" borderId="0" xfId="0" applyFont="1" applyFill="1" applyBorder="1" applyProtection="1"/>
    <xf numFmtId="166" fontId="7" fillId="24" borderId="0" xfId="0" applyNumberFormat="1" applyFont="1" applyFill="1" applyBorder="1" applyAlignment="1" applyProtection="1">
      <alignment horizontal="right"/>
    </xf>
    <xf numFmtId="0" fontId="15" fillId="24" borderId="0" xfId="0" applyFont="1" applyFill="1" applyBorder="1" applyProtection="1"/>
    <xf numFmtId="0" fontId="7" fillId="24" borderId="0" xfId="0" applyFont="1" applyFill="1" applyBorder="1" applyAlignment="1" applyProtection="1">
      <alignment horizontal="right"/>
    </xf>
    <xf numFmtId="0" fontId="3" fillId="24" borderId="0" xfId="0" applyFont="1" applyFill="1" applyBorder="1" applyAlignment="1" applyProtection="1">
      <alignment textRotation="90" wrapText="1"/>
    </xf>
    <xf numFmtId="0" fontId="11" fillId="24" borderId="0" xfId="0" applyFont="1" applyFill="1" applyBorder="1" applyProtection="1"/>
    <xf numFmtId="49" fontId="34" fillId="37" borderId="0" xfId="0" applyNumberFormat="1" applyFont="1" applyFill="1" applyBorder="1" applyAlignment="1" applyProtection="1">
      <alignment horizontal="center"/>
      <protection locked="0"/>
    </xf>
    <xf numFmtId="0" fontId="34" fillId="37" borderId="0" xfId="0" applyFont="1" applyFill="1" applyBorder="1" applyAlignment="1" applyProtection="1">
      <alignment horizontal="center" vertical="center"/>
      <protection locked="0" hidden="1"/>
    </xf>
    <xf numFmtId="0" fontId="3" fillId="24" borderId="0" xfId="0" applyFont="1" applyFill="1" applyBorder="1" applyAlignment="1" applyProtection="1">
      <alignment horizontal="center" textRotation="90" wrapText="1"/>
    </xf>
    <xf numFmtId="0" fontId="5" fillId="24" borderId="0" xfId="0" applyFont="1" applyFill="1" applyBorder="1" applyAlignment="1" applyProtection="1">
      <alignment horizontal="left" vertical="center"/>
    </xf>
    <xf numFmtId="166" fontId="20" fillId="24" borderId="0" xfId="0" applyNumberFormat="1" applyFont="1" applyFill="1" applyBorder="1" applyAlignment="1" applyProtection="1">
      <alignment horizontal="center" vertical="center"/>
    </xf>
    <xf numFmtId="169" fontId="8" fillId="24" borderId="0" xfId="0" applyNumberFormat="1" applyFont="1" applyFill="1" applyBorder="1" applyAlignment="1" applyProtection="1">
      <alignment horizontal="center" vertical="center"/>
    </xf>
    <xf numFmtId="2" fontId="8" fillId="24" borderId="0" xfId="0" applyNumberFormat="1" applyFont="1" applyFill="1" applyBorder="1" applyAlignment="1" applyProtection="1">
      <alignment horizontal="center" vertical="center"/>
    </xf>
    <xf numFmtId="168" fontId="8" fillId="24" borderId="0" xfId="3" applyNumberFormat="1" applyFont="1" applyFill="1" applyBorder="1" applyAlignment="1" applyProtection="1">
      <alignment horizontal="center" vertical="center"/>
    </xf>
    <xf numFmtId="0" fontId="20" fillId="24" borderId="0" xfId="0" applyFont="1" applyFill="1" applyBorder="1" applyAlignment="1" applyProtection="1">
      <alignment horizontal="center" vertical="center"/>
    </xf>
    <xf numFmtId="0" fontId="8" fillId="24" borderId="0" xfId="0" applyNumberFormat="1" applyFont="1" applyFill="1" applyBorder="1" applyAlignment="1" applyProtection="1">
      <alignment horizontal="center" vertical="center"/>
    </xf>
    <xf numFmtId="166" fontId="20" fillId="24" borderId="0" xfId="0" applyNumberFormat="1" applyFont="1" applyFill="1" applyBorder="1" applyAlignment="1" applyProtection="1">
      <alignment horizontal="center" vertical="center"/>
      <protection locked="0"/>
    </xf>
    <xf numFmtId="170" fontId="8" fillId="24" borderId="0" xfId="5" applyNumberFormat="1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/>
    </xf>
    <xf numFmtId="2" fontId="5" fillId="24" borderId="0" xfId="0" applyNumberFormat="1" applyFont="1" applyFill="1" applyBorder="1" applyAlignment="1" applyProtection="1">
      <alignment horizontal="center" vertical="center"/>
    </xf>
    <xf numFmtId="0" fontId="2" fillId="24" borderId="0" xfId="0" applyFont="1" applyFill="1" applyBorder="1" applyProtection="1"/>
    <xf numFmtId="0" fontId="5" fillId="0" borderId="172" xfId="0" applyFont="1" applyBorder="1" applyProtection="1"/>
    <xf numFmtId="0" fontId="9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2" fontId="9" fillId="0" borderId="0" xfId="0" applyNumberFormat="1" applyFont="1" applyBorder="1" applyAlignment="1" applyProtection="1">
      <alignment horizontal="center" vertical="center"/>
    </xf>
    <xf numFmtId="169" fontId="8" fillId="24" borderId="181" xfId="0" applyNumberFormat="1" applyFont="1" applyFill="1" applyBorder="1" applyAlignment="1" applyProtection="1">
      <alignment horizontal="center" vertical="center"/>
    </xf>
    <xf numFmtId="0" fontId="0" fillId="0" borderId="172" xfId="0" applyBorder="1"/>
    <xf numFmtId="169" fontId="8" fillId="24" borderId="172" xfId="0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Border="1" applyProtection="1"/>
    <xf numFmtId="0" fontId="15" fillId="0" borderId="13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1" fontId="74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/>
    <xf numFmtId="49" fontId="8" fillId="2" borderId="162" xfId="0" applyNumberFormat="1" applyFont="1" applyFill="1" applyBorder="1" applyAlignment="1" applyProtection="1">
      <alignment horizontal="center"/>
      <protection locked="0"/>
    </xf>
    <xf numFmtId="1" fontId="5" fillId="2" borderId="185" xfId="0" applyNumberFormat="1" applyFont="1" applyFill="1" applyBorder="1" applyAlignment="1" applyProtection="1">
      <alignment horizontal="center"/>
      <protection locked="0"/>
    </xf>
    <xf numFmtId="166" fontId="8" fillId="2" borderId="186" xfId="0" applyNumberFormat="1" applyFont="1" applyFill="1" applyBorder="1" applyProtection="1">
      <protection locked="0"/>
    </xf>
    <xf numFmtId="166" fontId="8" fillId="2" borderId="162" xfId="0" applyNumberFormat="1" applyFont="1" applyFill="1" applyBorder="1" applyProtection="1">
      <protection locked="0"/>
    </xf>
    <xf numFmtId="166" fontId="8" fillId="3" borderId="162" xfId="0" applyNumberFormat="1" applyFont="1" applyFill="1" applyBorder="1" applyProtection="1">
      <protection locked="0"/>
    </xf>
    <xf numFmtId="1" fontId="5" fillId="2" borderId="187" xfId="0" applyNumberFormat="1" applyFont="1" applyFill="1" applyBorder="1" applyAlignment="1" applyProtection="1">
      <alignment horizontal="center"/>
      <protection locked="0"/>
    </xf>
    <xf numFmtId="166" fontId="76" fillId="0" borderId="0" xfId="0" applyNumberFormat="1" applyFont="1" applyBorder="1" applyProtection="1"/>
    <xf numFmtId="1" fontId="5" fillId="0" borderId="0" xfId="0" applyNumberFormat="1" applyFont="1" applyBorder="1" applyProtection="1"/>
    <xf numFmtId="0" fontId="8" fillId="22" borderId="162" xfId="0" applyFont="1" applyFill="1" applyBorder="1" applyAlignment="1" applyProtection="1">
      <alignment horizontal="right"/>
      <protection locked="0"/>
    </xf>
    <xf numFmtId="166" fontId="8" fillId="20" borderId="162" xfId="0" applyNumberFormat="1" applyFont="1" applyFill="1" applyBorder="1" applyAlignment="1" applyProtection="1">
      <alignment horizontal="right"/>
      <protection locked="0"/>
    </xf>
    <xf numFmtId="166" fontId="8" fillId="22" borderId="162" xfId="0" applyNumberFormat="1" applyFont="1" applyFill="1" applyBorder="1" applyAlignment="1" applyProtection="1">
      <alignment horizontal="right"/>
      <protection locked="0"/>
    </xf>
    <xf numFmtId="166" fontId="8" fillId="21" borderId="162" xfId="0" applyNumberFormat="1" applyFont="1" applyFill="1" applyBorder="1" applyProtection="1">
      <protection locked="0"/>
    </xf>
    <xf numFmtId="166" fontId="8" fillId="23" borderId="165" xfId="0" applyNumberFormat="1" applyFont="1" applyFill="1" applyBorder="1" applyProtection="1">
      <protection locked="0"/>
    </xf>
    <xf numFmtId="166" fontId="8" fillId="23" borderId="162" xfId="0" applyNumberFormat="1" applyFont="1" applyFill="1" applyBorder="1" applyProtection="1">
      <protection locked="0"/>
    </xf>
    <xf numFmtId="1" fontId="5" fillId="11" borderId="188" xfId="0" applyNumberFormat="1" applyFont="1" applyFill="1" applyBorder="1" applyAlignment="1" applyProtection="1">
      <alignment horizontal="center"/>
      <protection locked="0" hidden="1"/>
    </xf>
    <xf numFmtId="166" fontId="8" fillId="11" borderId="189" xfId="0" applyNumberFormat="1" applyFont="1" applyFill="1" applyBorder="1" applyProtection="1">
      <protection locked="0" hidden="1"/>
    </xf>
    <xf numFmtId="166" fontId="8" fillId="11" borderId="190" xfId="0" applyNumberFormat="1" applyFont="1" applyFill="1" applyBorder="1" applyProtection="1">
      <protection locked="0" hidden="1"/>
    </xf>
    <xf numFmtId="166" fontId="8" fillId="11" borderId="191" xfId="0" applyNumberFormat="1" applyFont="1" applyFill="1" applyBorder="1" applyProtection="1">
      <protection locked="0" hidden="1"/>
    </xf>
    <xf numFmtId="166" fontId="8" fillId="11" borderId="191" xfId="0" applyNumberFormat="1" applyFont="1" applyFill="1" applyBorder="1" applyAlignment="1" applyProtection="1">
      <protection locked="0" hidden="1"/>
    </xf>
    <xf numFmtId="166" fontId="8" fillId="11" borderId="192" xfId="0" applyNumberFormat="1" applyFont="1" applyFill="1" applyBorder="1" applyAlignment="1" applyProtection="1">
      <protection locked="0" hidden="1"/>
    </xf>
    <xf numFmtId="166" fontId="8" fillId="34" borderId="189" xfId="0" applyNumberFormat="1" applyFont="1" applyFill="1" applyBorder="1" applyAlignment="1" applyProtection="1">
      <protection locked="0"/>
    </xf>
    <xf numFmtId="166" fontId="8" fillId="34" borderId="191" xfId="0" applyNumberFormat="1" applyFont="1" applyFill="1" applyBorder="1" applyProtection="1">
      <protection locked="0" hidden="1"/>
    </xf>
    <xf numFmtId="166" fontId="8" fillId="34" borderId="188" xfId="0" applyNumberFormat="1" applyFont="1" applyFill="1" applyBorder="1" applyProtection="1">
      <protection locked="0" hidden="1"/>
    </xf>
    <xf numFmtId="166" fontId="8" fillId="32" borderId="190" xfId="0" applyNumberFormat="1" applyFont="1" applyFill="1" applyBorder="1" applyProtection="1">
      <protection locked="0"/>
    </xf>
    <xf numFmtId="166" fontId="8" fillId="32" borderId="192" xfId="0" applyNumberFormat="1" applyFont="1" applyFill="1" applyBorder="1" applyProtection="1">
      <protection locked="0"/>
    </xf>
    <xf numFmtId="166" fontId="8" fillId="34" borderId="189" xfId="0" applyNumberFormat="1" applyFont="1" applyFill="1" applyBorder="1" applyAlignment="1" applyProtection="1">
      <protection locked="0" hidden="1"/>
    </xf>
    <xf numFmtId="166" fontId="77" fillId="0" borderId="0" xfId="0" applyNumberFormat="1" applyFont="1" applyFill="1" applyBorder="1" applyProtection="1"/>
    <xf numFmtId="0" fontId="76" fillId="24" borderId="15" xfId="0" applyFont="1" applyFill="1" applyBorder="1" applyProtection="1"/>
    <xf numFmtId="0" fontId="76" fillId="24" borderId="0" xfId="0" applyFont="1" applyFill="1" applyBorder="1" applyProtection="1"/>
    <xf numFmtId="166" fontId="76" fillId="24" borderId="0" xfId="0" applyNumberFormat="1" applyFont="1" applyFill="1" applyBorder="1" applyProtection="1"/>
    <xf numFmtId="1" fontId="76" fillId="24" borderId="0" xfId="0" applyNumberFormat="1" applyFont="1" applyFill="1" applyBorder="1" applyAlignment="1" applyProtection="1">
      <alignment horizontal="center"/>
    </xf>
    <xf numFmtId="0" fontId="0" fillId="0" borderId="133" xfId="0" applyBorder="1"/>
    <xf numFmtId="164" fontId="3" fillId="24" borderId="0" xfId="1" applyNumberFormat="1" applyFont="1" applyFill="1" applyBorder="1" applyAlignment="1" applyProtection="1">
      <alignment horizontal="right"/>
    </xf>
    <xf numFmtId="0" fontId="0" fillId="0" borderId="195" xfId="0" applyBorder="1"/>
    <xf numFmtId="166" fontId="5" fillId="38" borderId="192" xfId="0" applyNumberFormat="1" applyFont="1" applyFill="1" applyBorder="1" applyAlignment="1" applyProtection="1">
      <alignment vertical="center"/>
    </xf>
    <xf numFmtId="0" fontId="5" fillId="38" borderId="190" xfId="0" applyFont="1" applyFill="1" applyBorder="1" applyAlignment="1" applyProtection="1">
      <alignment vertical="center"/>
    </xf>
    <xf numFmtId="1" fontId="27" fillId="38" borderId="192" xfId="0" applyNumberFormat="1" applyFont="1" applyFill="1" applyBorder="1" applyAlignment="1" applyProtection="1">
      <alignment horizontal="center" vertical="top"/>
    </xf>
    <xf numFmtId="166" fontId="5" fillId="38" borderId="190" xfId="0" applyNumberFormat="1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8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4" borderId="0" xfId="0" applyFill="1" applyBorder="1" applyAlignment="1" applyProtection="1"/>
    <xf numFmtId="0" fontId="0" fillId="0" borderId="0" xfId="0" applyBorder="1" applyAlignment="1"/>
    <xf numFmtId="0" fontId="0" fillId="0" borderId="0" xfId="0" applyBorder="1" applyAlignment="1" applyProtection="1">
      <protection locked="0"/>
    </xf>
    <xf numFmtId="0" fontId="15" fillId="0" borderId="202" xfId="0" applyFont="1" applyBorder="1" applyProtection="1"/>
    <xf numFmtId="0" fontId="15" fillId="0" borderId="203" xfId="0" applyFont="1" applyBorder="1" applyProtection="1"/>
    <xf numFmtId="0" fontId="0" fillId="0" borderId="203" xfId="0" applyBorder="1" applyProtection="1"/>
    <xf numFmtId="0" fontId="0" fillId="0" borderId="203" xfId="0" applyBorder="1"/>
    <xf numFmtId="0" fontId="15" fillId="0" borderId="203" xfId="0" applyFont="1" applyBorder="1" applyAlignment="1" applyProtection="1">
      <alignment horizontal="right"/>
    </xf>
    <xf numFmtId="0" fontId="0" fillId="0" borderId="172" xfId="0" applyBorder="1" applyProtection="1"/>
    <xf numFmtId="0" fontId="11" fillId="0" borderId="172" xfId="0" applyFont="1" applyBorder="1" applyProtection="1"/>
    <xf numFmtId="49" fontId="23" fillId="2" borderId="172" xfId="0" applyNumberFormat="1" applyFont="1" applyFill="1" applyBorder="1" applyAlignment="1" applyProtection="1">
      <alignment horizontal="center"/>
      <protection locked="0"/>
    </xf>
    <xf numFmtId="0" fontId="23" fillId="2" borderId="172" xfId="0" applyFont="1" applyFill="1" applyBorder="1" applyAlignment="1" applyProtection="1">
      <alignment horizontal="center" vertical="center"/>
      <protection locked="0"/>
    </xf>
    <xf numFmtId="0" fontId="5" fillId="6" borderId="205" xfId="0" applyFont="1" applyFill="1" applyBorder="1" applyProtection="1"/>
    <xf numFmtId="0" fontId="8" fillId="6" borderId="177" xfId="0" applyFont="1" applyFill="1" applyBorder="1" applyProtection="1"/>
    <xf numFmtId="166" fontId="8" fillId="6" borderId="176" xfId="0" applyNumberFormat="1" applyFont="1" applyFill="1" applyBorder="1" applyProtection="1"/>
    <xf numFmtId="166" fontId="8" fillId="6" borderId="206" xfId="0" applyNumberFormat="1" applyFont="1" applyFill="1" applyBorder="1" applyProtection="1"/>
    <xf numFmtId="166" fontId="8" fillId="33" borderId="207" xfId="0" applyNumberFormat="1" applyFont="1" applyFill="1" applyBorder="1" applyProtection="1"/>
    <xf numFmtId="166" fontId="8" fillId="33" borderId="174" xfId="0" applyNumberFormat="1" applyFont="1" applyFill="1" applyBorder="1" applyProtection="1"/>
    <xf numFmtId="166" fontId="8" fillId="33" borderId="175" xfId="0" applyNumberFormat="1" applyFont="1" applyFill="1" applyBorder="1" applyProtection="1"/>
    <xf numFmtId="166" fontId="8" fillId="30" borderId="206" xfId="0" applyNumberFormat="1" applyFont="1" applyFill="1" applyBorder="1" applyAlignment="1" applyProtection="1">
      <alignment horizontal="center"/>
    </xf>
    <xf numFmtId="166" fontId="8" fillId="21" borderId="176" xfId="0" applyNumberFormat="1" applyFont="1" applyFill="1" applyBorder="1" applyProtection="1"/>
    <xf numFmtId="166" fontId="8" fillId="21" borderId="206" xfId="0" applyNumberFormat="1" applyFont="1" applyFill="1" applyBorder="1" applyProtection="1"/>
    <xf numFmtId="166" fontId="8" fillId="21" borderId="174" xfId="0" applyNumberFormat="1" applyFont="1" applyFill="1" applyBorder="1" applyProtection="1"/>
    <xf numFmtId="166" fontId="8" fillId="21" borderId="177" xfId="0" applyNumberFormat="1" applyFont="1" applyFill="1" applyBorder="1" applyProtection="1"/>
    <xf numFmtId="0" fontId="5" fillId="6" borderId="176" xfId="0" applyFont="1" applyFill="1" applyBorder="1" applyProtection="1"/>
    <xf numFmtId="0" fontId="5" fillId="6" borderId="206" xfId="0" applyFont="1" applyFill="1" applyBorder="1" applyProtection="1"/>
    <xf numFmtId="0" fontId="8" fillId="6" borderId="181" xfId="0" applyFont="1" applyFill="1" applyBorder="1" applyProtection="1"/>
    <xf numFmtId="0" fontId="3" fillId="0" borderId="201" xfId="0" applyFont="1" applyBorder="1" applyAlignment="1" applyProtection="1">
      <alignment horizontal="center" textRotation="90" wrapText="1"/>
    </xf>
    <xf numFmtId="0" fontId="3" fillId="0" borderId="208" xfId="0" applyFont="1" applyFill="1" applyBorder="1" applyAlignment="1" applyProtection="1">
      <alignment horizontal="center" textRotation="90" wrapText="1"/>
    </xf>
    <xf numFmtId="166" fontId="3" fillId="0" borderId="209" xfId="0" applyNumberFormat="1" applyFont="1" applyBorder="1" applyAlignment="1" applyProtection="1">
      <alignment horizontal="center" textRotation="90" wrapText="1"/>
    </xf>
    <xf numFmtId="166" fontId="3" fillId="0" borderId="201" xfId="0" applyNumberFormat="1" applyFont="1" applyBorder="1" applyAlignment="1" applyProtection="1">
      <alignment horizontal="center" textRotation="90" wrapText="1"/>
    </xf>
    <xf numFmtId="166" fontId="26" fillId="0" borderId="201" xfId="0" applyNumberFormat="1" applyFont="1" applyBorder="1" applyAlignment="1" applyProtection="1">
      <alignment horizontal="center" textRotation="90" wrapText="1"/>
    </xf>
    <xf numFmtId="166" fontId="3" fillId="0" borderId="210" xfId="0" applyNumberFormat="1" applyFont="1" applyBorder="1" applyAlignment="1" applyProtection="1">
      <alignment horizontal="center" textRotation="90" wrapText="1"/>
    </xf>
    <xf numFmtId="166" fontId="3" fillId="0" borderId="182" xfId="0" applyNumberFormat="1" applyFont="1" applyBorder="1" applyAlignment="1" applyProtection="1">
      <alignment horizontal="center" textRotation="90" wrapText="1"/>
    </xf>
    <xf numFmtId="166" fontId="3" fillId="0" borderId="179" xfId="0" applyNumberFormat="1" applyFont="1" applyBorder="1" applyAlignment="1" applyProtection="1">
      <alignment horizontal="center" textRotation="90" wrapText="1"/>
    </xf>
    <xf numFmtId="0" fontId="3" fillId="0" borderId="211" xfId="0" applyFont="1" applyBorder="1" applyAlignment="1" applyProtection="1">
      <alignment horizontal="center" textRotation="90" wrapText="1"/>
    </xf>
    <xf numFmtId="166" fontId="6" fillId="0" borderId="175" xfId="0" applyNumberFormat="1" applyFont="1" applyBorder="1" applyAlignment="1" applyProtection="1">
      <alignment horizontal="center" textRotation="90" wrapText="1"/>
    </xf>
    <xf numFmtId="0" fontId="3" fillId="0" borderId="214" xfId="0" applyFont="1" applyBorder="1" applyAlignment="1" applyProtection="1">
      <alignment textRotation="90" wrapText="1"/>
    </xf>
    <xf numFmtId="0" fontId="3" fillId="0" borderId="214" xfId="0" applyFont="1" applyBorder="1" applyAlignment="1" applyProtection="1">
      <alignment horizontal="center" textRotation="90" wrapText="1"/>
    </xf>
    <xf numFmtId="49" fontId="8" fillId="2" borderId="201" xfId="0" applyNumberFormat="1" applyFont="1" applyFill="1" applyBorder="1" applyAlignment="1" applyProtection="1">
      <alignment horizontal="center"/>
      <protection locked="0"/>
    </xf>
    <xf numFmtId="1" fontId="5" fillId="2" borderId="208" xfId="0" applyNumberFormat="1" applyFont="1" applyFill="1" applyBorder="1" applyAlignment="1" applyProtection="1">
      <alignment horizontal="center"/>
      <protection locked="0"/>
    </xf>
    <xf numFmtId="166" fontId="8" fillId="2" borderId="209" xfId="0" applyNumberFormat="1" applyFont="1" applyFill="1" applyBorder="1" applyProtection="1">
      <protection locked="0"/>
    </xf>
    <xf numFmtId="166" fontId="8" fillId="2" borderId="201" xfId="0" applyNumberFormat="1" applyFont="1" applyFill="1" applyBorder="1" applyProtection="1">
      <protection locked="0"/>
    </xf>
    <xf numFmtId="166" fontId="8" fillId="2" borderId="210" xfId="0" applyNumberFormat="1" applyFont="1" applyFill="1" applyBorder="1" applyProtection="1">
      <protection locked="0"/>
    </xf>
    <xf numFmtId="166" fontId="8" fillId="33" borderId="209" xfId="0" applyNumberFormat="1" applyFont="1" applyFill="1" applyBorder="1" applyProtection="1">
      <protection locked="0"/>
    </xf>
    <xf numFmtId="166" fontId="8" fillId="33" borderId="201" xfId="0" applyNumberFormat="1" applyFont="1" applyFill="1" applyBorder="1" applyProtection="1">
      <protection locked="0"/>
    </xf>
    <xf numFmtId="166" fontId="8" fillId="33" borderId="208" xfId="0" applyNumberFormat="1" applyFont="1" applyFill="1" applyBorder="1" applyProtection="1">
      <protection locked="0"/>
    </xf>
    <xf numFmtId="166" fontId="8" fillId="17" borderId="211" xfId="0" applyNumberFormat="1" applyFont="1" applyFill="1" applyBorder="1" applyProtection="1">
      <protection locked="0"/>
    </xf>
    <xf numFmtId="166" fontId="8" fillId="3" borderId="209" xfId="0" applyNumberFormat="1" applyFont="1" applyFill="1" applyBorder="1" applyProtection="1">
      <protection locked="0"/>
    </xf>
    <xf numFmtId="166" fontId="8" fillId="3" borderId="201" xfId="0" applyNumberFormat="1" applyFont="1" applyFill="1" applyBorder="1" applyProtection="1">
      <protection locked="0"/>
    </xf>
    <xf numFmtId="166" fontId="8" fillId="0" borderId="212" xfId="0" applyNumberFormat="1" applyFont="1" applyBorder="1" applyProtection="1"/>
    <xf numFmtId="0" fontId="5" fillId="6" borderId="215" xfId="0" applyFont="1" applyFill="1" applyBorder="1" applyAlignment="1" applyProtection="1">
      <alignment horizontal="left" vertical="center"/>
    </xf>
    <xf numFmtId="0" fontId="8" fillId="0" borderId="172" xfId="0" applyFont="1" applyBorder="1" applyAlignment="1" applyProtection="1">
      <alignment horizontal="center" vertical="center"/>
    </xf>
    <xf numFmtId="0" fontId="8" fillId="0" borderId="182" xfId="0" applyFont="1" applyBorder="1" applyAlignment="1" applyProtection="1">
      <alignment horizontal="left" vertical="center"/>
    </xf>
    <xf numFmtId="166" fontId="20" fillId="3" borderId="216" xfId="0" applyNumberFormat="1" applyFont="1" applyFill="1" applyBorder="1" applyAlignment="1" applyProtection="1">
      <alignment horizontal="center" vertical="center"/>
    </xf>
    <xf numFmtId="169" fontId="8" fillId="0" borderId="216" xfId="0" applyNumberFormat="1" applyFont="1" applyBorder="1" applyAlignment="1" applyProtection="1">
      <alignment horizontal="center" vertical="center"/>
    </xf>
    <xf numFmtId="0" fontId="8" fillId="0" borderId="209" xfId="0" applyFont="1" applyBorder="1" applyAlignment="1" applyProtection="1">
      <alignment horizontal="left" vertical="center"/>
    </xf>
    <xf numFmtId="169" fontId="8" fillId="0" borderId="201" xfId="0" applyNumberFormat="1" applyFont="1" applyBorder="1" applyAlignment="1" applyProtection="1">
      <alignment horizontal="center" vertical="center"/>
    </xf>
    <xf numFmtId="166" fontId="20" fillId="2" borderId="201" xfId="0" applyNumberFormat="1" applyFont="1" applyFill="1" applyBorder="1" applyAlignment="1" applyProtection="1">
      <alignment horizontal="center" vertical="center"/>
      <protection locked="0"/>
    </xf>
    <xf numFmtId="0" fontId="9" fillId="0" borderId="217" xfId="0" applyFont="1" applyBorder="1" applyAlignment="1" applyProtection="1">
      <alignment horizontal="left" vertical="center"/>
    </xf>
    <xf numFmtId="0" fontId="9" fillId="0" borderId="218" xfId="0" applyFont="1" applyBorder="1" applyAlignment="1" applyProtection="1">
      <alignment horizontal="center" vertical="center"/>
    </xf>
    <xf numFmtId="169" fontId="8" fillId="8" borderId="218" xfId="0" applyNumberFormat="1" applyFont="1" applyFill="1" applyBorder="1" applyAlignment="1" applyProtection="1">
      <alignment horizontal="center" vertical="center"/>
    </xf>
    <xf numFmtId="0" fontId="8" fillId="0" borderId="172" xfId="0" applyFont="1" applyBorder="1" applyProtection="1"/>
    <xf numFmtId="0" fontId="5" fillId="6" borderId="219" xfId="0" applyFont="1" applyFill="1" applyBorder="1" applyAlignment="1" applyProtection="1">
      <alignment horizontal="left" vertical="center"/>
    </xf>
    <xf numFmtId="166" fontId="8" fillId="2" borderId="220" xfId="0" applyNumberFormat="1" applyFont="1" applyFill="1" applyBorder="1" applyProtection="1">
      <protection locked="0"/>
    </xf>
    <xf numFmtId="166" fontId="8" fillId="2" borderId="214" xfId="0" applyNumberFormat="1" applyFont="1" applyFill="1" applyBorder="1" applyProtection="1">
      <protection locked="0"/>
    </xf>
    <xf numFmtId="166" fontId="8" fillId="2" borderId="202" xfId="0" applyNumberFormat="1" applyFont="1" applyFill="1" applyBorder="1" applyProtection="1">
      <protection locked="0"/>
    </xf>
    <xf numFmtId="166" fontId="8" fillId="33" borderId="220" xfId="0" applyNumberFormat="1" applyFont="1" applyFill="1" applyBorder="1" applyProtection="1">
      <protection locked="0"/>
    </xf>
    <xf numFmtId="166" fontId="8" fillId="33" borderId="214" xfId="0" applyNumberFormat="1" applyFont="1" applyFill="1" applyBorder="1" applyProtection="1">
      <protection locked="0"/>
    </xf>
    <xf numFmtId="166" fontId="8" fillId="33" borderId="221" xfId="0" applyNumberFormat="1" applyFont="1" applyFill="1" applyBorder="1" applyProtection="1">
      <protection locked="0"/>
    </xf>
    <xf numFmtId="166" fontId="8" fillId="3" borderId="220" xfId="0" applyNumberFormat="1" applyFont="1" applyFill="1" applyBorder="1" applyProtection="1">
      <protection locked="0"/>
    </xf>
    <xf numFmtId="166" fontId="8" fillId="3" borderId="214" xfId="0" applyNumberFormat="1" applyFont="1" applyFill="1" applyBorder="1" applyProtection="1">
      <protection locked="0"/>
    </xf>
    <xf numFmtId="49" fontId="8" fillId="2" borderId="222" xfId="0" applyNumberFormat="1" applyFont="1" applyFill="1" applyBorder="1" applyAlignment="1" applyProtection="1">
      <alignment horizontal="center"/>
      <protection locked="0"/>
    </xf>
    <xf numFmtId="1" fontId="5" fillId="2" borderId="223" xfId="0" applyNumberFormat="1" applyFont="1" applyFill="1" applyBorder="1" applyAlignment="1" applyProtection="1">
      <alignment horizontal="center"/>
      <protection locked="0"/>
    </xf>
    <xf numFmtId="166" fontId="8" fillId="2" borderId="224" xfId="0" applyNumberFormat="1" applyFont="1" applyFill="1" applyBorder="1" applyProtection="1">
      <protection locked="0"/>
    </xf>
    <xf numFmtId="166" fontId="8" fillId="2" borderId="222" xfId="0" applyNumberFormat="1" applyFont="1" applyFill="1" applyBorder="1" applyProtection="1">
      <protection locked="0"/>
    </xf>
    <xf numFmtId="166" fontId="8" fillId="2" borderId="225" xfId="0" applyNumberFormat="1" applyFont="1" applyFill="1" applyBorder="1" applyProtection="1">
      <protection locked="0"/>
    </xf>
    <xf numFmtId="166" fontId="8" fillId="33" borderId="226" xfId="0" applyNumberFormat="1" applyFont="1" applyFill="1" applyBorder="1" applyProtection="1">
      <protection locked="0"/>
    </xf>
    <xf numFmtId="166" fontId="8" fillId="33" borderId="222" xfId="0" applyNumberFormat="1" applyFont="1" applyFill="1" applyBorder="1" applyProtection="1">
      <protection locked="0"/>
    </xf>
    <xf numFmtId="166" fontId="8" fillId="33" borderId="223" xfId="0" applyNumberFormat="1" applyFont="1" applyFill="1" applyBorder="1" applyProtection="1">
      <protection locked="0"/>
    </xf>
    <xf numFmtId="166" fontId="8" fillId="17" borderId="227" xfId="0" applyNumberFormat="1" applyFont="1" applyFill="1" applyBorder="1" applyProtection="1">
      <protection locked="0"/>
    </xf>
    <xf numFmtId="166" fontId="8" fillId="3" borderId="226" xfId="0" applyNumberFormat="1" applyFont="1" applyFill="1" applyBorder="1" applyProtection="1">
      <protection locked="0"/>
    </xf>
    <xf numFmtId="166" fontId="8" fillId="21" borderId="222" xfId="0" applyNumberFormat="1" applyFont="1" applyFill="1" applyBorder="1" applyProtection="1">
      <protection locked="0"/>
    </xf>
    <xf numFmtId="166" fontId="8" fillId="0" borderId="229" xfId="0" applyNumberFormat="1" applyFont="1" applyBorder="1" applyProtection="1"/>
    <xf numFmtId="0" fontId="8" fillId="3" borderId="201" xfId="0" applyFont="1" applyFill="1" applyBorder="1" applyProtection="1"/>
    <xf numFmtId="0" fontId="5" fillId="3" borderId="201" xfId="0" applyFont="1" applyFill="1" applyBorder="1" applyProtection="1"/>
    <xf numFmtId="166" fontId="5" fillId="3" borderId="201" xfId="0" applyNumberFormat="1" applyFont="1" applyFill="1" applyBorder="1" applyProtection="1"/>
    <xf numFmtId="166" fontId="5" fillId="3" borderId="179" xfId="0" applyNumberFormat="1" applyFont="1" applyFill="1" applyBorder="1" applyProtection="1"/>
    <xf numFmtId="166" fontId="48" fillId="21" borderId="179" xfId="0" applyNumberFormat="1" applyFont="1" applyFill="1" applyBorder="1" applyProtection="1"/>
    <xf numFmtId="166" fontId="5" fillId="41" borderId="210" xfId="0" applyNumberFormat="1" applyFont="1" applyFill="1" applyBorder="1" applyAlignment="1" applyProtection="1">
      <alignment vertical="center"/>
    </xf>
    <xf numFmtId="0" fontId="9" fillId="33" borderId="213" xfId="0" applyFont="1" applyFill="1" applyBorder="1" applyAlignment="1" applyProtection="1">
      <alignment vertical="center"/>
    </xf>
    <xf numFmtId="1" fontId="27" fillId="33" borderId="210" xfId="0" applyNumberFormat="1" applyFont="1" applyFill="1" applyBorder="1" applyAlignment="1" applyProtection="1">
      <alignment horizontal="center"/>
    </xf>
    <xf numFmtId="166" fontId="5" fillId="33" borderId="213" xfId="0" applyNumberFormat="1" applyFont="1" applyFill="1" applyBorder="1" applyAlignment="1" applyProtection="1">
      <alignment vertical="center"/>
    </xf>
    <xf numFmtId="1" fontId="17" fillId="0" borderId="195" xfId="0" applyNumberFormat="1" applyFont="1" applyFill="1" applyBorder="1" applyAlignment="1" applyProtection="1">
      <alignment horizontal="right"/>
    </xf>
    <xf numFmtId="166" fontId="9" fillId="6" borderId="202" xfId="0" applyNumberFormat="1" applyFont="1" applyFill="1" applyBorder="1" applyProtection="1"/>
    <xf numFmtId="166" fontId="8" fillId="6" borderId="195" xfId="0" applyNumberFormat="1" applyFont="1" applyFill="1" applyBorder="1" applyProtection="1"/>
    <xf numFmtId="166" fontId="8" fillId="6" borderId="195" xfId="0" applyNumberFormat="1" applyFont="1" applyFill="1" applyBorder="1" applyAlignment="1" applyProtection="1"/>
    <xf numFmtId="166" fontId="5" fillId="6" borderId="195" xfId="0" applyNumberFormat="1" applyFont="1" applyFill="1" applyBorder="1" applyAlignment="1" applyProtection="1"/>
    <xf numFmtId="1" fontId="17" fillId="6" borderId="204" xfId="0" applyNumberFormat="1" applyFont="1" applyFill="1" applyBorder="1" applyAlignment="1" applyProtection="1">
      <alignment horizontal="right"/>
    </xf>
    <xf numFmtId="0" fontId="5" fillId="6" borderId="207" xfId="0" applyFont="1" applyFill="1" applyBorder="1" applyProtection="1"/>
    <xf numFmtId="0" fontId="5" fillId="6" borderId="174" xfId="0" applyFont="1" applyFill="1" applyBorder="1" applyProtection="1"/>
    <xf numFmtId="0" fontId="5" fillId="21" borderId="175" xfId="0" applyFont="1" applyFill="1" applyBorder="1" applyProtection="1"/>
    <xf numFmtId="0" fontId="5" fillId="18" borderId="210" xfId="0" applyFont="1" applyFill="1" applyBorder="1" applyProtection="1"/>
    <xf numFmtId="0" fontId="5" fillId="18" borderId="211" xfId="0" applyFont="1" applyFill="1" applyBorder="1" applyProtection="1"/>
    <xf numFmtId="0" fontId="5" fillId="18" borderId="213" xfId="0" applyFont="1" applyFill="1" applyBorder="1" applyProtection="1"/>
    <xf numFmtId="0" fontId="5" fillId="6" borderId="202" xfId="0" applyFont="1" applyFill="1" applyBorder="1" applyProtection="1"/>
    <xf numFmtId="0" fontId="5" fillId="6" borderId="195" xfId="0" applyFont="1" applyFill="1" applyBorder="1" applyProtection="1"/>
    <xf numFmtId="0" fontId="8" fillId="6" borderId="204" xfId="0" applyFont="1" applyFill="1" applyBorder="1" applyProtection="1"/>
    <xf numFmtId="166" fontId="8" fillId="0" borderId="210" xfId="0" applyNumberFormat="1" applyFont="1" applyFill="1" applyBorder="1" applyProtection="1"/>
    <xf numFmtId="166" fontId="8" fillId="0" borderId="213" xfId="0" applyNumberFormat="1" applyFont="1" applyFill="1" applyBorder="1" applyProtection="1"/>
    <xf numFmtId="1" fontId="8" fillId="2" borderId="201" xfId="0" applyNumberFormat="1" applyFont="1" applyFill="1" applyBorder="1" applyProtection="1">
      <protection locked="0"/>
    </xf>
    <xf numFmtId="1" fontId="5" fillId="2" borderId="210" xfId="0" applyNumberFormat="1" applyFont="1" applyFill="1" applyBorder="1" applyAlignment="1" applyProtection="1">
      <alignment horizontal="center"/>
      <protection locked="0"/>
    </xf>
    <xf numFmtId="49" fontId="8" fillId="9" borderId="209" xfId="0" applyNumberFormat="1" applyFont="1" applyFill="1" applyBorder="1" applyAlignment="1" applyProtection="1">
      <alignment horizontal="center"/>
    </xf>
    <xf numFmtId="1" fontId="5" fillId="2" borderId="201" xfId="0" applyNumberFormat="1" applyFont="1" applyFill="1" applyBorder="1" applyAlignment="1" applyProtection="1">
      <alignment horizontal="center"/>
      <protection locked="0"/>
    </xf>
    <xf numFmtId="1" fontId="1" fillId="7" borderId="211" xfId="0" applyNumberFormat="1" applyFont="1" applyFill="1" applyBorder="1" applyAlignment="1" applyProtection="1">
      <alignment horizontal="center"/>
      <protection locked="0"/>
    </xf>
    <xf numFmtId="166" fontId="8" fillId="4" borderId="209" xfId="0" applyNumberFormat="1" applyFont="1" applyFill="1" applyBorder="1" applyProtection="1">
      <protection locked="0"/>
    </xf>
    <xf numFmtId="166" fontId="8" fillId="4" borderId="201" xfId="0" applyNumberFormat="1" applyFont="1" applyFill="1" applyBorder="1" applyProtection="1">
      <protection locked="0"/>
    </xf>
    <xf numFmtId="166" fontId="8" fillId="22" borderId="212" xfId="0" applyNumberFormat="1" applyFont="1" applyFill="1" applyBorder="1" applyProtection="1">
      <protection locked="0"/>
    </xf>
    <xf numFmtId="166" fontId="8" fillId="33" borderId="210" xfId="0" applyNumberFormat="1" applyFont="1" applyFill="1" applyBorder="1" applyProtection="1"/>
    <xf numFmtId="0" fontId="24" fillId="33" borderId="213" xfId="0" applyFont="1" applyFill="1" applyBorder="1" applyAlignment="1" applyProtection="1">
      <alignment horizontal="center"/>
    </xf>
    <xf numFmtId="1" fontId="9" fillId="33" borderId="201" xfId="0" applyNumberFormat="1" applyFont="1" applyFill="1" applyBorder="1" applyProtection="1"/>
    <xf numFmtId="0" fontId="0" fillId="0" borderId="204" xfId="0" applyBorder="1" applyProtection="1"/>
    <xf numFmtId="0" fontId="3" fillId="0" borderId="195" xfId="0" applyFont="1" applyFill="1" applyBorder="1" applyAlignment="1" applyProtection="1"/>
    <xf numFmtId="49" fontId="8" fillId="9" borderId="182" xfId="0" applyNumberFormat="1" applyFont="1" applyFill="1" applyBorder="1" applyAlignment="1" applyProtection="1">
      <alignment horizontal="center"/>
    </xf>
    <xf numFmtId="1" fontId="5" fillId="2" borderId="179" xfId="0" applyNumberFormat="1" applyFont="1" applyFill="1" applyBorder="1" applyAlignment="1" applyProtection="1">
      <alignment horizontal="center"/>
      <protection locked="0"/>
    </xf>
    <xf numFmtId="166" fontId="8" fillId="4" borderId="182" xfId="0" applyNumberFormat="1" applyFont="1" applyFill="1" applyBorder="1" applyProtection="1">
      <protection locked="0"/>
    </xf>
    <xf numFmtId="166" fontId="8" fillId="4" borderId="179" xfId="0" applyNumberFormat="1" applyFont="1" applyFill="1" applyBorder="1" applyProtection="1">
      <protection locked="0"/>
    </xf>
    <xf numFmtId="1" fontId="5" fillId="2" borderId="225" xfId="0" applyNumberFormat="1" applyFont="1" applyFill="1" applyBorder="1" applyAlignment="1" applyProtection="1">
      <alignment horizontal="center"/>
      <protection locked="0"/>
    </xf>
    <xf numFmtId="49" fontId="8" fillId="9" borderId="226" xfId="0" applyNumberFormat="1" applyFont="1" applyFill="1" applyBorder="1" applyAlignment="1" applyProtection="1">
      <alignment horizontal="center"/>
    </xf>
    <xf numFmtId="1" fontId="5" fillId="2" borderId="222" xfId="0" applyNumberFormat="1" applyFont="1" applyFill="1" applyBorder="1" applyAlignment="1" applyProtection="1">
      <alignment horizontal="center"/>
      <protection locked="0"/>
    </xf>
    <xf numFmtId="1" fontId="1" fillId="7" borderId="227" xfId="0" applyNumberFormat="1" applyFont="1" applyFill="1" applyBorder="1" applyAlignment="1" applyProtection="1">
      <alignment horizontal="center"/>
      <protection locked="0"/>
    </xf>
    <xf numFmtId="166" fontId="8" fillId="4" borderId="226" xfId="0" applyNumberFormat="1" applyFont="1" applyFill="1" applyBorder="1" applyProtection="1">
      <protection locked="0"/>
    </xf>
    <xf numFmtId="166" fontId="8" fillId="4" borderId="222" xfId="0" applyNumberFormat="1" applyFont="1" applyFill="1" applyBorder="1" applyProtection="1">
      <protection locked="0"/>
    </xf>
    <xf numFmtId="166" fontId="8" fillId="22" borderId="228" xfId="0" applyNumberFormat="1" applyFont="1" applyFill="1" applyBorder="1" applyProtection="1">
      <protection locked="0"/>
    </xf>
    <xf numFmtId="1" fontId="27" fillId="5" borderId="210" xfId="0" applyNumberFormat="1" applyFont="1" applyFill="1" applyBorder="1" applyAlignment="1" applyProtection="1">
      <alignment horizontal="center"/>
    </xf>
    <xf numFmtId="166" fontId="5" fillId="5" borderId="174" xfId="0" applyNumberFormat="1" applyFont="1" applyFill="1" applyBorder="1" applyAlignment="1" applyProtection="1">
      <alignment horizontal="center"/>
    </xf>
    <xf numFmtId="166" fontId="3" fillId="5" borderId="174" xfId="0" applyNumberFormat="1" applyFont="1" applyFill="1" applyBorder="1" applyAlignment="1" applyProtection="1">
      <alignment horizontal="left" vertical="center"/>
    </xf>
    <xf numFmtId="0" fontId="0" fillId="5" borderId="230" xfId="0" applyFill="1" applyBorder="1" applyAlignment="1" applyProtection="1"/>
    <xf numFmtId="166" fontId="5" fillId="10" borderId="179" xfId="0" applyNumberFormat="1" applyFont="1" applyFill="1" applyBorder="1" applyProtection="1"/>
    <xf numFmtId="166" fontId="48" fillId="10" borderId="179" xfId="0" applyNumberFormat="1" applyFont="1" applyFill="1" applyBorder="1" applyProtection="1"/>
    <xf numFmtId="0" fontId="0" fillId="0" borderId="178" xfId="0" applyBorder="1" applyProtection="1"/>
    <xf numFmtId="0" fontId="15" fillId="0" borderId="195" xfId="0" applyFont="1" applyBorder="1" applyProtection="1"/>
    <xf numFmtId="0" fontId="0" fillId="0" borderId="195" xfId="0" applyBorder="1" applyProtection="1"/>
    <xf numFmtId="166" fontId="5" fillId="0" borderId="172" xfId="0" applyNumberFormat="1" applyFont="1" applyBorder="1" applyProtection="1"/>
    <xf numFmtId="166" fontId="8" fillId="39" borderId="231" xfId="0" applyNumberFormat="1" applyFont="1" applyFill="1" applyBorder="1" applyProtection="1"/>
    <xf numFmtId="0" fontId="3" fillId="0" borderId="232" xfId="0" applyFont="1" applyBorder="1" applyAlignment="1" applyProtection="1">
      <alignment horizontal="center" textRotation="90" wrapText="1"/>
    </xf>
    <xf numFmtId="0" fontId="3" fillId="0" borderId="188" xfId="0" applyFont="1" applyFill="1" applyBorder="1" applyAlignment="1" applyProtection="1">
      <alignment horizontal="center" textRotation="90" wrapText="1"/>
    </xf>
    <xf numFmtId="166" fontId="3" fillId="0" borderId="190" xfId="0" applyNumberFormat="1" applyFont="1" applyBorder="1" applyAlignment="1" applyProtection="1">
      <alignment horizontal="center" textRotation="90" wrapText="1"/>
    </xf>
    <xf numFmtId="166" fontId="3" fillId="0" borderId="191" xfId="0" applyNumberFormat="1" applyFont="1" applyBorder="1" applyAlignment="1" applyProtection="1">
      <alignment horizontal="center" textRotation="90" wrapText="1"/>
    </xf>
    <xf numFmtId="49" fontId="3" fillId="0" borderId="191" xfId="0" applyNumberFormat="1" applyFont="1" applyBorder="1" applyAlignment="1" applyProtection="1">
      <alignment horizontal="center" textRotation="90" wrapText="1"/>
    </xf>
    <xf numFmtId="166" fontId="3" fillId="0" borderId="192" xfId="0" applyNumberFormat="1" applyFont="1" applyBorder="1" applyAlignment="1" applyProtection="1">
      <alignment horizontal="center" textRotation="90" wrapText="1"/>
    </xf>
    <xf numFmtId="166" fontId="3" fillId="0" borderId="189" xfId="0" applyNumberFormat="1" applyFont="1" applyBorder="1" applyAlignment="1" applyProtection="1">
      <alignment horizontal="center" textRotation="90" wrapText="1"/>
    </xf>
    <xf numFmtId="166" fontId="3" fillId="42" borderId="191" xfId="0" applyNumberFormat="1" applyFont="1" applyFill="1" applyBorder="1" applyAlignment="1" applyProtection="1">
      <alignment horizontal="center" textRotation="90" wrapText="1"/>
    </xf>
    <xf numFmtId="166" fontId="3" fillId="0" borderId="188" xfId="0" applyNumberFormat="1" applyFont="1" applyBorder="1" applyAlignment="1" applyProtection="1">
      <alignment horizontal="center" textRotation="90" wrapText="1"/>
    </xf>
    <xf numFmtId="166" fontId="6" fillId="0" borderId="233" xfId="0" applyNumberFormat="1" applyFont="1" applyBorder="1" applyAlignment="1" applyProtection="1">
      <alignment horizontal="center" textRotation="90" wrapText="1"/>
    </xf>
    <xf numFmtId="49" fontId="8" fillId="11" borderId="232" xfId="0" applyNumberFormat="1" applyFont="1" applyFill="1" applyBorder="1" applyAlignment="1" applyProtection="1">
      <alignment horizontal="center"/>
      <protection locked="0" hidden="1"/>
    </xf>
    <xf numFmtId="166" fontId="8" fillId="0" borderId="234" xfId="0" applyNumberFormat="1" applyFont="1" applyBorder="1" applyProtection="1"/>
    <xf numFmtId="166" fontId="8" fillId="11" borderId="235" xfId="0" applyNumberFormat="1" applyFont="1" applyFill="1" applyBorder="1" applyProtection="1">
      <protection locked="0" hidden="1"/>
    </xf>
    <xf numFmtId="166" fontId="8" fillId="11" borderId="236" xfId="0" applyNumberFormat="1" applyFont="1" applyFill="1" applyBorder="1" applyProtection="1">
      <protection locked="0" hidden="1"/>
    </xf>
    <xf numFmtId="166" fontId="8" fillId="11" borderId="237" xfId="0" applyNumberFormat="1" applyFont="1" applyFill="1" applyBorder="1" applyProtection="1">
      <protection locked="0" hidden="1"/>
    </xf>
    <xf numFmtId="166" fontId="8" fillId="11" borderId="237" xfId="0" applyNumberFormat="1" applyFont="1" applyFill="1" applyBorder="1" applyAlignment="1" applyProtection="1">
      <protection locked="0" hidden="1"/>
    </xf>
    <xf numFmtId="166" fontId="8" fillId="11" borderId="238" xfId="0" applyNumberFormat="1" applyFont="1" applyFill="1" applyBorder="1" applyAlignment="1" applyProtection="1">
      <protection locked="0" hidden="1"/>
    </xf>
    <xf numFmtId="166" fontId="8" fillId="34" borderId="235" xfId="0" applyNumberFormat="1" applyFont="1" applyFill="1" applyBorder="1" applyAlignment="1" applyProtection="1">
      <protection locked="0" hidden="1"/>
    </xf>
    <xf numFmtId="166" fontId="8" fillId="34" borderId="237" xfId="0" applyNumberFormat="1" applyFont="1" applyFill="1" applyBorder="1" applyProtection="1">
      <protection locked="0" hidden="1"/>
    </xf>
    <xf numFmtId="166" fontId="8" fillId="34" borderId="239" xfId="0" applyNumberFormat="1" applyFont="1" applyFill="1" applyBorder="1" applyProtection="1">
      <protection locked="0" hidden="1"/>
    </xf>
    <xf numFmtId="166" fontId="8" fillId="32" borderId="236" xfId="0" applyNumberFormat="1" applyFont="1" applyFill="1" applyBorder="1" applyProtection="1">
      <protection locked="0"/>
    </xf>
    <xf numFmtId="166" fontId="8" fillId="32" borderId="238" xfId="0" applyNumberFormat="1" applyFont="1" applyFill="1" applyBorder="1" applyProtection="1">
      <protection locked="0"/>
    </xf>
    <xf numFmtId="49" fontId="8" fillId="11" borderId="240" xfId="0" applyNumberFormat="1" applyFont="1" applyFill="1" applyBorder="1" applyAlignment="1" applyProtection="1">
      <alignment horizontal="center"/>
      <protection locked="0" hidden="1"/>
    </xf>
    <xf numFmtId="1" fontId="5" fillId="11" borderId="241" xfId="0" applyNumberFormat="1" applyFont="1" applyFill="1" applyBorder="1" applyAlignment="1" applyProtection="1">
      <alignment horizontal="center"/>
      <protection locked="0" hidden="1"/>
    </xf>
    <xf numFmtId="166" fontId="8" fillId="11" borderId="242" xfId="0" applyNumberFormat="1" applyFont="1" applyFill="1" applyBorder="1" applyProtection="1">
      <protection locked="0" hidden="1"/>
    </xf>
    <xf numFmtId="166" fontId="8" fillId="11" borderId="243" xfId="0" applyNumberFormat="1" applyFont="1" applyFill="1" applyBorder="1" applyProtection="1">
      <protection locked="0" hidden="1"/>
    </xf>
    <xf numFmtId="166" fontId="8" fillId="11" borderId="244" xfId="0" applyNumberFormat="1" applyFont="1" applyFill="1" applyBorder="1" applyProtection="1">
      <protection locked="0" hidden="1"/>
    </xf>
    <xf numFmtId="166" fontId="8" fillId="11" borderId="244" xfId="0" applyNumberFormat="1" applyFont="1" applyFill="1" applyBorder="1" applyAlignment="1" applyProtection="1">
      <protection locked="0" hidden="1"/>
    </xf>
    <xf numFmtId="166" fontId="8" fillId="11" borderId="245" xfId="0" applyNumberFormat="1" applyFont="1" applyFill="1" applyBorder="1" applyAlignment="1" applyProtection="1">
      <protection locked="0" hidden="1"/>
    </xf>
    <xf numFmtId="166" fontId="8" fillId="34" borderId="242" xfId="0" applyNumberFormat="1" applyFont="1" applyFill="1" applyBorder="1" applyAlignment="1" applyProtection="1">
      <protection locked="0" hidden="1"/>
    </xf>
    <xf numFmtId="166" fontId="8" fillId="34" borderId="244" xfId="0" applyNumberFormat="1" applyFont="1" applyFill="1" applyBorder="1" applyProtection="1">
      <protection locked="0" hidden="1"/>
    </xf>
    <xf numFmtId="166" fontId="8" fillId="34" borderId="241" xfId="0" applyNumberFormat="1" applyFont="1" applyFill="1" applyBorder="1" applyProtection="1">
      <protection locked="0" hidden="1"/>
    </xf>
    <xf numFmtId="166" fontId="8" fillId="32" borderId="243" xfId="0" applyNumberFormat="1" applyFont="1" applyFill="1" applyBorder="1" applyProtection="1">
      <protection locked="0"/>
    </xf>
    <xf numFmtId="166" fontId="8" fillId="32" borderId="245" xfId="0" applyNumberFormat="1" applyFont="1" applyFill="1" applyBorder="1" applyProtection="1">
      <protection locked="0"/>
    </xf>
    <xf numFmtId="0" fontId="5" fillId="12" borderId="248" xfId="0" applyFont="1" applyFill="1" applyBorder="1" applyProtection="1"/>
    <xf numFmtId="0" fontId="5" fillId="12" borderId="193" xfId="0" applyFont="1" applyFill="1" applyBorder="1" applyProtection="1"/>
    <xf numFmtId="166" fontId="5" fillId="12" borderId="191" xfId="0" applyNumberFormat="1" applyFont="1" applyFill="1" applyBorder="1" applyProtection="1"/>
    <xf numFmtId="166" fontId="48" fillId="12" borderId="191" xfId="0" applyNumberFormat="1" applyFont="1" applyFill="1" applyBorder="1" applyProtection="1"/>
    <xf numFmtId="166" fontId="5" fillId="27" borderId="249" xfId="0" applyNumberFormat="1" applyFont="1" applyFill="1" applyBorder="1" applyAlignment="1" applyProtection="1">
      <alignment horizontal="right" vertical="center"/>
    </xf>
    <xf numFmtId="1" fontId="76" fillId="36" borderId="198" xfId="0" applyNumberFormat="1" applyFont="1" applyFill="1" applyBorder="1" applyAlignment="1" applyProtection="1">
      <alignment vertical="center"/>
    </xf>
    <xf numFmtId="0" fontId="76" fillId="36" borderId="198" xfId="0" applyFont="1" applyFill="1" applyBorder="1" applyAlignment="1" applyProtection="1">
      <alignment vertical="center"/>
    </xf>
    <xf numFmtId="0" fontId="66" fillId="24" borderId="198" xfId="0" applyFont="1" applyFill="1" applyBorder="1" applyAlignment="1" applyProtection="1">
      <alignment vertical="center"/>
    </xf>
    <xf numFmtId="166" fontId="76" fillId="24" borderId="198" xfId="0" applyNumberFormat="1" applyFont="1" applyFill="1" applyBorder="1" applyProtection="1"/>
    <xf numFmtId="1" fontId="76" fillId="36" borderId="198" xfId="0" applyNumberFormat="1" applyFont="1" applyFill="1" applyBorder="1" applyAlignment="1" applyProtection="1">
      <alignment horizontal="center" vertical="center"/>
    </xf>
    <xf numFmtId="166" fontId="5" fillId="0" borderId="231" xfId="0" applyNumberFormat="1" applyFont="1" applyFill="1" applyBorder="1" applyProtection="1"/>
    <xf numFmtId="166" fontId="5" fillId="24" borderId="172" xfId="0" applyNumberFormat="1" applyFont="1" applyFill="1" applyBorder="1" applyAlignment="1" applyProtection="1"/>
    <xf numFmtId="49" fontId="8" fillId="11" borderId="201" xfId="0" applyNumberFormat="1" applyFont="1" applyFill="1" applyBorder="1" applyAlignment="1" applyProtection="1">
      <alignment horizontal="center"/>
      <protection locked="0" hidden="1"/>
    </xf>
    <xf numFmtId="1" fontId="31" fillId="11" borderId="201" xfId="0" applyNumberFormat="1" applyFont="1" applyFill="1" applyBorder="1" applyAlignment="1" applyProtection="1">
      <alignment horizontal="center"/>
      <protection locked="0" hidden="1"/>
    </xf>
    <xf numFmtId="166" fontId="8" fillId="11" borderId="208" xfId="0" applyNumberFormat="1" applyFont="1" applyFill="1" applyBorder="1" applyAlignment="1" applyProtection="1">
      <alignment horizontal="center"/>
      <protection locked="0" hidden="1"/>
    </xf>
    <xf numFmtId="1" fontId="31" fillId="11" borderId="250" xfId="0" applyNumberFormat="1" applyFont="1" applyFill="1" applyBorder="1" applyAlignment="1" applyProtection="1">
      <alignment horizontal="center"/>
      <protection locked="0" hidden="1"/>
    </xf>
    <xf numFmtId="166" fontId="8" fillId="11" borderId="251" xfId="0" applyNumberFormat="1" applyFont="1" applyFill="1" applyBorder="1" applyAlignment="1" applyProtection="1">
      <alignment horizontal="right"/>
      <protection locked="0" hidden="1"/>
    </xf>
    <xf numFmtId="0" fontId="5" fillId="6" borderId="201" xfId="0" applyFont="1" applyFill="1" applyBorder="1" applyAlignment="1" applyProtection="1">
      <alignment horizontal="left" vertical="center"/>
    </xf>
    <xf numFmtId="0" fontId="8" fillId="6" borderId="201" xfId="0" applyFont="1" applyFill="1" applyBorder="1" applyProtection="1"/>
    <xf numFmtId="166" fontId="20" fillId="3" borderId="201" xfId="0" applyNumberFormat="1" applyFont="1" applyFill="1" applyBorder="1" applyAlignment="1" applyProtection="1">
      <alignment horizontal="center" vertical="center"/>
    </xf>
    <xf numFmtId="49" fontId="8" fillId="11" borderId="222" xfId="0" applyNumberFormat="1" applyFont="1" applyFill="1" applyBorder="1" applyAlignment="1" applyProtection="1">
      <alignment horizontal="center"/>
      <protection locked="0" hidden="1"/>
    </xf>
    <xf numFmtId="1" fontId="31" fillId="11" borderId="222" xfId="0" applyNumberFormat="1" applyFont="1" applyFill="1" applyBorder="1" applyAlignment="1" applyProtection="1">
      <alignment horizontal="center"/>
      <protection locked="0" hidden="1"/>
    </xf>
    <xf numFmtId="166" fontId="8" fillId="11" borderId="223" xfId="0" applyNumberFormat="1" applyFont="1" applyFill="1" applyBorder="1" applyAlignment="1" applyProtection="1">
      <alignment horizontal="center"/>
      <protection locked="0" hidden="1"/>
    </xf>
    <xf numFmtId="1" fontId="31" fillId="11" borderId="255" xfId="0" applyNumberFormat="1" applyFont="1" applyFill="1" applyBorder="1" applyAlignment="1" applyProtection="1">
      <alignment horizontal="center"/>
      <protection locked="0" hidden="1"/>
    </xf>
    <xf numFmtId="166" fontId="8" fillId="11" borderId="256" xfId="0" applyNumberFormat="1" applyFont="1" applyFill="1" applyBorder="1" applyAlignment="1" applyProtection="1">
      <alignment horizontal="right"/>
      <protection locked="0" hidden="1"/>
    </xf>
    <xf numFmtId="0" fontId="5" fillId="0" borderId="257" xfId="0" applyFont="1" applyBorder="1" applyAlignment="1" applyProtection="1">
      <alignment horizontal="center" vertical="center"/>
    </xf>
    <xf numFmtId="0" fontId="8" fillId="0" borderId="257" xfId="0" applyFont="1" applyBorder="1" applyAlignment="1" applyProtection="1">
      <alignment horizontal="left" vertical="center"/>
    </xf>
    <xf numFmtId="0" fontId="0" fillId="0" borderId="257" xfId="0" applyBorder="1"/>
    <xf numFmtId="0" fontId="8" fillId="0" borderId="214" xfId="0" applyFont="1" applyBorder="1" applyAlignment="1" applyProtection="1">
      <alignment horizontal="center" vertical="center"/>
    </xf>
    <xf numFmtId="170" fontId="8" fillId="0" borderId="214" xfId="4" applyNumberFormat="1" applyFont="1" applyFill="1" applyBorder="1" applyAlignment="1" applyProtection="1">
      <alignment horizontal="center" vertical="center"/>
    </xf>
    <xf numFmtId="2" fontId="9" fillId="0" borderId="90" xfId="0" applyNumberFormat="1" applyFont="1" applyBorder="1" applyAlignment="1" applyProtection="1">
      <alignment horizontal="center" vertical="center"/>
    </xf>
    <xf numFmtId="0" fontId="9" fillId="0" borderId="25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textRotation="90" wrapText="1"/>
    </xf>
    <xf numFmtId="166" fontId="79" fillId="0" borderId="172" xfId="0" applyNumberFormat="1" applyFont="1" applyFill="1" applyBorder="1" applyProtection="1"/>
    <xf numFmtId="0" fontId="79" fillId="9" borderId="0" xfId="0" applyFont="1" applyFill="1" applyBorder="1" applyProtection="1"/>
    <xf numFmtId="0" fontId="79" fillId="0" borderId="0" xfId="0" applyFont="1" applyFill="1" applyBorder="1" applyProtection="1"/>
    <xf numFmtId="166" fontId="79" fillId="9" borderId="12" xfId="0" applyNumberFormat="1" applyFont="1" applyFill="1" applyBorder="1" applyProtection="1"/>
    <xf numFmtId="166" fontId="79" fillId="9" borderId="172" xfId="0" applyNumberFormat="1" applyFont="1" applyFill="1" applyBorder="1" applyProtection="1"/>
    <xf numFmtId="2" fontId="8" fillId="0" borderId="0" xfId="0" applyNumberFormat="1" applyFont="1" applyBorder="1" applyAlignment="1" applyProtection="1">
      <alignment horizontal="center" vertical="center"/>
    </xf>
    <xf numFmtId="2" fontId="8" fillId="0" borderId="260" xfId="0" applyNumberFormat="1" applyFont="1" applyBorder="1" applyAlignment="1" applyProtection="1">
      <alignment horizontal="center" vertical="center"/>
    </xf>
    <xf numFmtId="169" fontId="8" fillId="0" borderId="260" xfId="0" applyNumberFormat="1" applyFont="1" applyBorder="1" applyAlignment="1" applyProtection="1">
      <alignment horizontal="center" vertical="center"/>
    </xf>
    <xf numFmtId="49" fontId="3" fillId="0" borderId="261" xfId="0" applyNumberFormat="1" applyFont="1" applyFill="1" applyBorder="1" applyProtection="1"/>
    <xf numFmtId="0" fontId="3" fillId="0" borderId="195" xfId="0" applyFont="1" applyBorder="1" applyProtection="1"/>
    <xf numFmtId="173" fontId="3" fillId="21" borderId="260" xfId="0" applyNumberFormat="1" applyFont="1" applyFill="1" applyBorder="1" applyProtection="1"/>
    <xf numFmtId="0" fontId="0" fillId="0" borderId="260" xfId="0" applyBorder="1"/>
    <xf numFmtId="2" fontId="11" fillId="0" borderId="111" xfId="0" applyNumberFormat="1" applyFont="1" applyFill="1" applyBorder="1" applyProtection="1"/>
    <xf numFmtId="2" fontId="40" fillId="24" borderId="139" xfId="1" applyNumberFormat="1" applyFont="1" applyFill="1" applyBorder="1" applyProtection="1"/>
    <xf numFmtId="0" fontId="70" fillId="3" borderId="201" xfId="0" applyFont="1" applyFill="1" applyBorder="1" applyAlignment="1" applyProtection="1">
      <alignment horizontal="center" vertical="center"/>
    </xf>
    <xf numFmtId="166" fontId="70" fillId="3" borderId="99" xfId="0" applyNumberFormat="1" applyFont="1" applyFill="1" applyBorder="1" applyAlignment="1" applyProtection="1">
      <alignment horizontal="center" vertical="center"/>
    </xf>
    <xf numFmtId="166" fontId="70" fillId="3" borderId="52" xfId="0" applyNumberFormat="1" applyFont="1" applyFill="1" applyBorder="1" applyAlignment="1" applyProtection="1">
      <alignment horizontal="center" vertical="center"/>
    </xf>
    <xf numFmtId="1" fontId="5" fillId="3" borderId="179" xfId="0" applyNumberFormat="1" applyFont="1" applyFill="1" applyBorder="1" applyProtection="1"/>
    <xf numFmtId="166" fontId="8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3" fontId="11" fillId="22" borderId="156" xfId="0" applyNumberFormat="1" applyFont="1" applyFill="1" applyBorder="1" applyAlignment="1" applyProtection="1">
      <protection locked="0"/>
    </xf>
    <xf numFmtId="0" fontId="11" fillId="0" borderId="155" xfId="0" applyFont="1" applyBorder="1" applyAlignment="1" applyProtection="1">
      <protection locked="0"/>
    </xf>
    <xf numFmtId="0" fontId="11" fillId="0" borderId="161" xfId="0" applyFont="1" applyBorder="1" applyAlignment="1" applyProtection="1">
      <protection locked="0"/>
    </xf>
    <xf numFmtId="0" fontId="11" fillId="0" borderId="160" xfId="0" applyFont="1" applyBorder="1" applyAlignment="1" applyProtection="1">
      <protection locked="0"/>
    </xf>
    <xf numFmtId="0" fontId="4" fillId="0" borderId="154" xfId="0" applyFont="1" applyBorder="1" applyAlignment="1" applyProtection="1">
      <alignment horizontal="right" vertical="center"/>
    </xf>
    <xf numFmtId="0" fontId="4" fillId="0" borderId="159" xfId="0" applyFont="1" applyBorder="1" applyAlignment="1" applyProtection="1">
      <alignment horizontal="right" vertical="center"/>
    </xf>
    <xf numFmtId="0" fontId="71" fillId="0" borderId="126" xfId="0" applyFont="1" applyBorder="1" applyAlignment="1" applyProtection="1">
      <alignment vertical="top"/>
    </xf>
    <xf numFmtId="0" fontId="71" fillId="0" borderId="157" xfId="0" applyFont="1" applyBorder="1" applyAlignment="1" applyProtection="1">
      <alignment vertical="top"/>
    </xf>
    <xf numFmtId="0" fontId="11" fillId="22" borderId="156" xfId="0" applyFont="1" applyFill="1" applyBorder="1" applyAlignment="1" applyProtection="1">
      <alignment horizontal="right" vertical="center"/>
      <protection locked="0"/>
    </xf>
    <xf numFmtId="0" fontId="11" fillId="22" borderId="155" xfId="0" applyFont="1" applyFill="1" applyBorder="1" applyAlignment="1" applyProtection="1">
      <alignment horizontal="right" vertical="center"/>
      <protection locked="0"/>
    </xf>
    <xf numFmtId="0" fontId="11" fillId="22" borderId="161" xfId="0" applyFont="1" applyFill="1" applyBorder="1" applyAlignment="1" applyProtection="1">
      <alignment horizontal="right" vertical="center"/>
      <protection locked="0"/>
    </xf>
    <xf numFmtId="0" fontId="11" fillId="22" borderId="160" xfId="0" applyFont="1" applyFill="1" applyBorder="1" applyAlignment="1" applyProtection="1">
      <alignment horizontal="right" vertical="center"/>
      <protection locked="0"/>
    </xf>
    <xf numFmtId="0" fontId="11" fillId="22" borderId="156" xfId="0" applyFont="1" applyFill="1" applyBorder="1" applyAlignment="1" applyProtection="1">
      <alignment horizontal="left" vertical="center"/>
      <protection locked="0"/>
    </xf>
    <xf numFmtId="0" fontId="11" fillId="0" borderId="155" xfId="0" applyFont="1" applyBorder="1" applyAlignment="1" applyProtection="1">
      <alignment horizontal="left" vertical="center"/>
      <protection locked="0"/>
    </xf>
    <xf numFmtId="0" fontId="11" fillId="0" borderId="161" xfId="0" applyFont="1" applyBorder="1" applyAlignment="1" applyProtection="1">
      <alignment horizontal="left" vertical="center"/>
      <protection locked="0"/>
    </xf>
    <xf numFmtId="0" fontId="11" fillId="0" borderId="160" xfId="0" applyFont="1" applyBorder="1" applyAlignment="1" applyProtection="1">
      <alignment horizontal="left" vertical="center"/>
      <protection locked="0"/>
    </xf>
    <xf numFmtId="0" fontId="4" fillId="0" borderId="155" xfId="0" applyFont="1" applyBorder="1" applyAlignment="1" applyProtection="1">
      <alignment horizontal="right" vertical="center"/>
    </xf>
    <xf numFmtId="0" fontId="4" fillId="0" borderId="160" xfId="0" applyFont="1" applyBorder="1" applyAlignment="1" applyProtection="1">
      <alignment horizontal="right" vertical="center"/>
    </xf>
    <xf numFmtId="0" fontId="4" fillId="24" borderId="155" xfId="0" applyFont="1" applyFill="1" applyBorder="1" applyAlignment="1" applyProtection="1">
      <alignment horizontal="right" vertical="center"/>
    </xf>
    <xf numFmtId="0" fontId="4" fillId="24" borderId="160" xfId="0" applyFont="1" applyFill="1" applyBorder="1" applyAlignment="1" applyProtection="1">
      <alignment horizontal="right" vertical="center"/>
    </xf>
    <xf numFmtId="14" fontId="11" fillId="22" borderId="154" xfId="0" applyNumberFormat="1" applyFont="1" applyFill="1" applyBorder="1" applyAlignment="1" applyProtection="1">
      <alignment horizontal="right" vertical="center"/>
      <protection locked="0"/>
    </xf>
    <xf numFmtId="14" fontId="0" fillId="0" borderId="159" xfId="0" applyNumberFormat="1" applyBorder="1" applyAlignment="1" applyProtection="1">
      <alignment horizontal="right" vertical="center"/>
      <protection locked="0"/>
    </xf>
    <xf numFmtId="166" fontId="4" fillId="0" borderId="127" xfId="0" applyNumberFormat="1" applyFont="1" applyBorder="1" applyAlignment="1" applyProtection="1">
      <alignment horizontal="right" vertical="center"/>
    </xf>
    <xf numFmtId="0" fontId="0" fillId="0" borderId="155" xfId="0" applyBorder="1" applyAlignment="1" applyProtection="1">
      <alignment horizontal="right" vertical="center"/>
    </xf>
    <xf numFmtId="0" fontId="0" fillId="0" borderId="158" xfId="0" applyBorder="1" applyAlignment="1" applyProtection="1">
      <alignment horizontal="right" vertical="center"/>
    </xf>
    <xf numFmtId="0" fontId="0" fillId="0" borderId="160" xfId="0" applyBorder="1" applyAlignment="1" applyProtection="1">
      <alignment horizontal="right" vertical="center"/>
    </xf>
    <xf numFmtId="3" fontId="55" fillId="0" borderId="134" xfId="0" applyNumberFormat="1" applyFont="1" applyFill="1" applyBorder="1" applyAlignment="1" applyProtection="1">
      <alignment horizontal="left" vertical="center"/>
    </xf>
    <xf numFmtId="3" fontId="55" fillId="0" borderId="12" xfId="0" applyNumberFormat="1" applyFont="1" applyFill="1" applyBorder="1" applyAlignment="1" applyProtection="1">
      <alignment horizontal="left" vertical="center"/>
    </xf>
    <xf numFmtId="0" fontId="56" fillId="0" borderId="20" xfId="0" applyFont="1" applyBorder="1" applyAlignment="1" applyProtection="1"/>
    <xf numFmtId="0" fontId="56" fillId="0" borderId="15" xfId="0" applyFont="1" applyBorder="1" applyAlignment="1" applyProtection="1"/>
    <xf numFmtId="3" fontId="4" fillId="3" borderId="104" xfId="0" applyNumberFormat="1" applyFont="1" applyFill="1" applyBorder="1" applyAlignment="1" applyProtection="1">
      <alignment horizontal="center" vertical="center"/>
    </xf>
    <xf numFmtId="3" fontId="4" fillId="3" borderId="105" xfId="0" applyNumberFormat="1" applyFont="1" applyFill="1" applyBorder="1" applyAlignment="1" applyProtection="1">
      <alignment horizontal="center" vertical="center"/>
    </xf>
    <xf numFmtId="3" fontId="4" fillId="29" borderId="106" xfId="0" applyNumberFormat="1" applyFont="1" applyFill="1" applyBorder="1" applyAlignment="1" applyProtection="1">
      <alignment horizontal="center" vertical="center"/>
    </xf>
    <xf numFmtId="3" fontId="4" fillId="29" borderId="107" xfId="0" applyNumberFormat="1" applyFont="1" applyFill="1" applyBorder="1" applyAlignment="1" applyProtection="1">
      <alignment horizontal="center" vertical="center"/>
    </xf>
    <xf numFmtId="3" fontId="4" fillId="2" borderId="104" xfId="0" applyNumberFormat="1" applyFont="1" applyFill="1" applyBorder="1" applyAlignment="1" applyProtection="1">
      <alignment horizontal="center" vertical="center"/>
    </xf>
    <xf numFmtId="3" fontId="4" fillId="2" borderId="105" xfId="0" applyNumberFormat="1" applyFont="1" applyFill="1" applyBorder="1" applyAlignment="1" applyProtection="1">
      <alignment horizontal="center" vertical="center"/>
    </xf>
    <xf numFmtId="3" fontId="4" fillId="15" borderId="104" xfId="0" applyNumberFormat="1" applyFont="1" applyFill="1" applyBorder="1" applyAlignment="1" applyProtection="1">
      <alignment horizontal="center" vertical="center"/>
    </xf>
    <xf numFmtId="3" fontId="4" fillId="15" borderId="105" xfId="0" applyNumberFormat="1" applyFont="1" applyFill="1" applyBorder="1" applyAlignment="1" applyProtection="1">
      <alignment horizontal="center" vertical="center"/>
    </xf>
    <xf numFmtId="0" fontId="73" fillId="0" borderId="126" xfId="0" applyFont="1" applyBorder="1" applyAlignment="1" applyProtection="1">
      <alignment horizontal="left" vertical="top"/>
    </xf>
    <xf numFmtId="0" fontId="73" fillId="0" borderId="127" xfId="0" applyFont="1" applyBorder="1" applyAlignment="1" applyProtection="1">
      <alignment horizontal="left" vertical="top"/>
    </xf>
    <xf numFmtId="0" fontId="53" fillId="24" borderId="106" xfId="0" applyNumberFormat="1" applyFont="1" applyFill="1" applyBorder="1" applyAlignment="1" applyProtection="1">
      <alignment horizontal="left" vertical="center" indent="1"/>
    </xf>
    <xf numFmtId="0" fontId="53" fillId="24" borderId="116" xfId="0" applyNumberFormat="1" applyFont="1" applyFill="1" applyBorder="1" applyAlignment="1" applyProtection="1">
      <alignment horizontal="left" vertical="center" indent="1"/>
    </xf>
    <xf numFmtId="0" fontId="53" fillId="24" borderId="107" xfId="0" applyNumberFormat="1" applyFont="1" applyFill="1" applyBorder="1" applyAlignment="1" applyProtection="1">
      <alignment horizontal="left" vertical="center" indent="1"/>
    </xf>
    <xf numFmtId="3" fontId="50" fillId="0" borderId="100" xfId="0" applyNumberFormat="1" applyFont="1" applyFill="1" applyBorder="1" applyAlignment="1" applyProtection="1">
      <alignment vertical="center" wrapText="1"/>
    </xf>
    <xf numFmtId="3" fontId="50" fillId="0" borderId="0" xfId="0" applyNumberFormat="1" applyFont="1" applyFill="1" applyBorder="1" applyAlignment="1" applyProtection="1">
      <alignment vertical="center" wrapText="1"/>
    </xf>
    <xf numFmtId="3" fontId="53" fillId="0" borderId="100" xfId="0" applyNumberFormat="1" applyFont="1" applyFill="1" applyBorder="1" applyAlignment="1" applyProtection="1">
      <alignment horizontal="left" vertical="center"/>
    </xf>
    <xf numFmtId="3" fontId="53" fillId="0" borderId="0" xfId="0" applyNumberFormat="1" applyFont="1" applyFill="1" applyBorder="1" applyAlignment="1" applyProtection="1">
      <alignment horizontal="left" vertical="center"/>
    </xf>
    <xf numFmtId="0" fontId="63" fillId="16" borderId="129" xfId="2" applyFont="1" applyBorder="1" applyAlignment="1" applyProtection="1">
      <alignment horizontal="left" vertical="center"/>
      <protection locked="0"/>
    </xf>
    <xf numFmtId="0" fontId="63" fillId="16" borderId="130" xfId="2" applyFont="1" applyBorder="1" applyAlignment="1" applyProtection="1">
      <alignment horizontal="left" vertical="center"/>
      <protection locked="0"/>
    </xf>
    <xf numFmtId="0" fontId="63" fillId="16" borderId="131" xfId="2" applyFont="1" applyBorder="1" applyAlignment="1" applyProtection="1">
      <alignment horizontal="left" vertical="center"/>
      <protection locked="0"/>
    </xf>
    <xf numFmtId="0" fontId="63" fillId="16" borderId="132" xfId="2" applyFont="1" applyBorder="1" applyAlignment="1" applyProtection="1">
      <alignment horizontal="left" vertical="center"/>
      <protection locked="0"/>
    </xf>
    <xf numFmtId="3" fontId="11" fillId="0" borderId="111" xfId="0" applyNumberFormat="1" applyFont="1" applyFill="1" applyBorder="1" applyAlignment="1" applyProtection="1"/>
    <xf numFmtId="0" fontId="2" fillId="0" borderId="139" xfId="0" applyFont="1" applyBorder="1" applyAlignment="1" applyProtection="1"/>
    <xf numFmtId="3" fontId="4" fillId="15" borderId="108" xfId="0" applyNumberFormat="1" applyFont="1" applyFill="1" applyBorder="1" applyAlignment="1" applyProtection="1">
      <alignment horizontal="center" vertical="center"/>
    </xf>
    <xf numFmtId="3" fontId="59" fillId="30" borderId="110" xfId="0" applyNumberFormat="1" applyFont="1" applyFill="1" applyBorder="1" applyAlignment="1" applyProtection="1">
      <alignment horizontal="center" vertical="center"/>
    </xf>
    <xf numFmtId="3" fontId="59" fillId="30" borderId="113" xfId="0" applyNumberFormat="1" applyFont="1" applyFill="1" applyBorder="1" applyAlignment="1" applyProtection="1">
      <alignment horizontal="center" vertical="center"/>
    </xf>
    <xf numFmtId="3" fontId="59" fillId="0" borderId="138" xfId="0" applyNumberFormat="1" applyFont="1" applyFill="1" applyBorder="1" applyAlignment="1" applyProtection="1">
      <alignment horizontal="left" vertical="center"/>
    </xf>
    <xf numFmtId="3" fontId="59" fillId="0" borderId="111" xfId="0" applyNumberFormat="1" applyFont="1" applyFill="1" applyBorder="1" applyAlignment="1" applyProtection="1">
      <alignment horizontal="left" vertical="center"/>
    </xf>
    <xf numFmtId="3" fontId="59" fillId="0" borderId="138" xfId="0" applyNumberFormat="1" applyFont="1" applyFill="1" applyBorder="1" applyAlignment="1" applyProtection="1">
      <alignment horizontal="left" vertical="center" wrapText="1"/>
    </xf>
    <xf numFmtId="3" fontId="59" fillId="0" borderId="111" xfId="0" applyNumberFormat="1" applyFont="1" applyFill="1" applyBorder="1" applyAlignment="1" applyProtection="1">
      <alignment horizontal="left" vertical="center" wrapText="1"/>
    </xf>
    <xf numFmtId="3" fontId="60" fillId="0" borderId="120" xfId="0" applyNumberFormat="1" applyFont="1" applyFill="1" applyBorder="1" applyAlignment="1" applyProtection="1">
      <alignment horizontal="center" vertical="center"/>
    </xf>
    <xf numFmtId="3" fontId="60" fillId="0" borderId="103" xfId="0" applyNumberFormat="1" applyFont="1" applyFill="1" applyBorder="1" applyAlignment="1" applyProtection="1">
      <alignment horizontal="center" vertical="center"/>
    </xf>
    <xf numFmtId="3" fontId="60" fillId="0" borderId="146" xfId="0" applyNumberFormat="1" applyFont="1" applyFill="1" applyBorder="1" applyAlignment="1" applyProtection="1">
      <alignment horizontal="left" vertical="center" indent="2"/>
    </xf>
    <xf numFmtId="3" fontId="60" fillId="0" borderId="117" xfId="0" applyNumberFormat="1" applyFont="1" applyFill="1" applyBorder="1" applyAlignment="1" applyProtection="1">
      <alignment horizontal="left" vertical="center" indent="2"/>
    </xf>
    <xf numFmtId="0" fontId="60" fillId="0" borderId="117" xfId="0" applyFont="1" applyFill="1" applyBorder="1" applyAlignment="1" applyProtection="1">
      <alignment horizontal="left" indent="2"/>
    </xf>
    <xf numFmtId="3" fontId="15" fillId="0" borderId="148" xfId="0" applyNumberFormat="1" applyFont="1" applyFill="1" applyBorder="1" applyAlignment="1" applyProtection="1">
      <alignment horizontal="left" vertical="center"/>
    </xf>
    <xf numFmtId="3" fontId="15" fillId="0" borderId="149" xfId="0" applyNumberFormat="1" applyFont="1" applyFill="1" applyBorder="1" applyAlignment="1" applyProtection="1">
      <alignment horizontal="left" vertical="center"/>
    </xf>
    <xf numFmtId="3" fontId="11" fillId="0" borderId="100" xfId="0" applyNumberFormat="1" applyFont="1" applyFill="1" applyBorder="1" applyAlignment="1" applyProtection="1">
      <alignment horizontal="center" vertical="center"/>
    </xf>
    <xf numFmtId="3" fontId="11" fillId="0" borderId="0" xfId="0" applyNumberFormat="1" applyFont="1" applyFill="1" applyBorder="1" applyAlignment="1" applyProtection="1">
      <alignment horizontal="center" vertical="center"/>
    </xf>
    <xf numFmtId="3" fontId="11" fillId="0" borderId="102" xfId="0" applyNumberFormat="1" applyFont="1" applyFill="1" applyBorder="1" applyAlignment="1" applyProtection="1">
      <alignment horizontal="center" vertical="center"/>
    </xf>
    <xf numFmtId="3" fontId="59" fillId="0" borderId="138" xfId="0" applyNumberFormat="1" applyFont="1" applyFill="1" applyBorder="1" applyAlignment="1" applyProtection="1">
      <alignment horizontal="left" vertical="center" indent="2"/>
    </xf>
    <xf numFmtId="3" fontId="59" fillId="0" borderId="111" xfId="0" applyNumberFormat="1" applyFont="1" applyFill="1" applyBorder="1" applyAlignment="1" applyProtection="1">
      <alignment horizontal="left" vertical="center" indent="2"/>
    </xf>
    <xf numFmtId="3" fontId="52" fillId="0" borderId="146" xfId="0" applyNumberFormat="1" applyFont="1" applyFill="1" applyBorder="1" applyAlignment="1" applyProtection="1">
      <alignment horizontal="left" vertical="center" indent="2"/>
    </xf>
    <xf numFmtId="3" fontId="52" fillId="0" borderId="117" xfId="0" applyNumberFormat="1" applyFont="1" applyFill="1" applyBorder="1" applyAlignment="1" applyProtection="1">
      <alignment horizontal="left" vertical="center" indent="2"/>
    </xf>
    <xf numFmtId="0" fontId="52" fillId="0" borderId="117" xfId="0" applyFont="1" applyFill="1" applyBorder="1" applyAlignment="1" applyProtection="1">
      <alignment horizontal="left" indent="2"/>
    </xf>
    <xf numFmtId="3" fontId="60" fillId="0" borderId="138" xfId="0" applyNumberFormat="1" applyFont="1" applyFill="1" applyBorder="1" applyAlignment="1" applyProtection="1">
      <alignment horizontal="left" vertical="center" indent="2"/>
    </xf>
    <xf numFmtId="3" fontId="60" fillId="0" borderId="111" xfId="0" applyNumberFormat="1" applyFont="1" applyFill="1" applyBorder="1" applyAlignment="1" applyProtection="1">
      <alignment horizontal="left" vertical="center" indent="2"/>
    </xf>
    <xf numFmtId="0" fontId="56" fillId="0" borderId="111" xfId="0" applyFont="1" applyBorder="1" applyAlignment="1" applyProtection="1">
      <alignment horizontal="left" indent="2"/>
    </xf>
    <xf numFmtId="0" fontId="56" fillId="0" borderId="112" xfId="0" applyFont="1" applyBorder="1" applyAlignment="1" applyProtection="1">
      <alignment horizontal="left" indent="2"/>
    </xf>
    <xf numFmtId="0" fontId="56" fillId="0" borderId="111" xfId="0" applyFont="1" applyFill="1" applyBorder="1" applyAlignment="1" applyProtection="1">
      <alignment horizontal="left" indent="2"/>
    </xf>
    <xf numFmtId="0" fontId="56" fillId="0" borderId="112" xfId="0" applyFont="1" applyFill="1" applyBorder="1" applyAlignment="1" applyProtection="1">
      <alignment horizontal="left" indent="2"/>
    </xf>
    <xf numFmtId="3" fontId="59" fillId="0" borderId="138" xfId="0" quotePrefix="1" applyNumberFormat="1" applyFont="1" applyFill="1" applyBorder="1" applyAlignment="1" applyProtection="1">
      <alignment horizontal="left" vertical="center" indent="2"/>
    </xf>
    <xf numFmtId="3" fontId="59" fillId="0" borderId="111" xfId="0" quotePrefix="1" applyNumberFormat="1" applyFont="1" applyFill="1" applyBorder="1" applyAlignment="1" applyProtection="1">
      <alignment horizontal="left" vertical="center" indent="2"/>
    </xf>
    <xf numFmtId="0" fontId="59" fillId="0" borderId="111" xfId="0" applyFont="1" applyFill="1" applyBorder="1" applyAlignment="1" applyProtection="1">
      <alignment horizontal="left" indent="2"/>
    </xf>
    <xf numFmtId="0" fontId="59" fillId="0" borderId="112" xfId="0" applyFont="1" applyFill="1" applyBorder="1" applyAlignment="1" applyProtection="1">
      <alignment horizontal="left" indent="2"/>
    </xf>
    <xf numFmtId="3" fontId="55" fillId="0" borderId="146" xfId="0" applyNumberFormat="1" applyFont="1" applyFill="1" applyBorder="1" applyAlignment="1" applyProtection="1">
      <alignment horizontal="left" vertical="center"/>
    </xf>
    <xf numFmtId="3" fontId="55" fillId="0" borderId="117" xfId="0" applyNumberFormat="1" applyFont="1" applyFill="1" applyBorder="1" applyAlignment="1" applyProtection="1">
      <alignment horizontal="left" vertical="center"/>
    </xf>
    <xf numFmtId="14" fontId="15" fillId="0" borderId="13" xfId="0" applyNumberFormat="1" applyFont="1" applyBorder="1" applyAlignment="1" applyProtection="1">
      <alignment horizontal="left"/>
    </xf>
    <xf numFmtId="0" fontId="15" fillId="0" borderId="14" xfId="0" applyFont="1" applyBorder="1" applyAlignment="1" applyProtection="1">
      <alignment horizontal="left"/>
    </xf>
    <xf numFmtId="3" fontId="59" fillId="30" borderId="114" xfId="0" applyNumberFormat="1" applyFont="1" applyFill="1" applyBorder="1" applyAlignment="1" applyProtection="1">
      <alignment horizontal="center" vertical="center"/>
    </xf>
    <xf numFmtId="3" fontId="59" fillId="30" borderId="115" xfId="0" applyNumberFormat="1" applyFont="1" applyFill="1" applyBorder="1" applyAlignment="1" applyProtection="1">
      <alignment horizontal="center" vertical="center"/>
    </xf>
    <xf numFmtId="3" fontId="52" fillId="0" borderId="146" xfId="0" applyNumberFormat="1" applyFont="1" applyFill="1" applyBorder="1" applyAlignment="1" applyProtection="1">
      <alignment horizontal="left" vertical="center"/>
    </xf>
    <xf numFmtId="3" fontId="52" fillId="0" borderId="117" xfId="0" applyNumberFormat="1" applyFont="1" applyFill="1" applyBorder="1" applyAlignment="1" applyProtection="1">
      <alignment horizontal="left" vertical="center"/>
    </xf>
    <xf numFmtId="3" fontId="67" fillId="28" borderId="110" xfId="0" applyNumberFormat="1" applyFont="1" applyFill="1" applyBorder="1" applyAlignment="1" applyProtection="1">
      <alignment horizontal="center" vertical="center"/>
    </xf>
    <xf numFmtId="3" fontId="67" fillId="28" borderId="113" xfId="0" applyNumberFormat="1" applyFont="1" applyFill="1" applyBorder="1" applyAlignment="1" applyProtection="1">
      <alignment horizontal="center" vertical="center"/>
    </xf>
    <xf numFmtId="3" fontId="59" fillId="0" borderId="146" xfId="0" applyNumberFormat="1" applyFont="1" applyFill="1" applyBorder="1" applyAlignment="1" applyProtection="1">
      <alignment horizontal="left" vertical="center"/>
    </xf>
    <xf numFmtId="3" fontId="59" fillId="0" borderId="117" xfId="0" applyNumberFormat="1" applyFont="1" applyFill="1" applyBorder="1" applyAlignment="1" applyProtection="1">
      <alignment horizontal="left" vertical="center"/>
    </xf>
    <xf numFmtId="3" fontId="59" fillId="0" borderId="146" xfId="0" applyNumberFormat="1" applyFont="1" applyFill="1" applyBorder="1" applyAlignment="1" applyProtection="1">
      <alignment horizontal="left" vertical="center" wrapText="1"/>
    </xf>
    <xf numFmtId="3" fontId="59" fillId="0" borderId="117" xfId="0" applyNumberFormat="1" applyFont="1" applyFill="1" applyBorder="1" applyAlignment="1" applyProtection="1">
      <alignment horizontal="left" vertical="center" wrapText="1"/>
    </xf>
    <xf numFmtId="3" fontId="59" fillId="30" borderId="44" xfId="0" applyNumberFormat="1" applyFont="1" applyFill="1" applyBorder="1" applyAlignment="1" applyProtection="1">
      <alignment horizontal="center" vertical="center"/>
    </xf>
    <xf numFmtId="3" fontId="59" fillId="30" borderId="39" xfId="0" applyNumberFormat="1" applyFont="1" applyFill="1" applyBorder="1" applyAlignment="1" applyProtection="1">
      <alignment horizontal="center" vertical="center"/>
    </xf>
    <xf numFmtId="14" fontId="15" fillId="0" borderId="203" xfId="0" applyNumberFormat="1" applyFont="1" applyBorder="1" applyAlignment="1" applyProtection="1">
      <alignment horizontal="left"/>
    </xf>
    <xf numFmtId="0" fontId="15" fillId="0" borderId="204" xfId="0" applyFont="1" applyBorder="1" applyAlignment="1" applyProtection="1">
      <alignment horizontal="left"/>
    </xf>
    <xf numFmtId="0" fontId="3" fillId="0" borderId="210" xfId="0" applyFont="1" applyBorder="1" applyAlignment="1" applyProtection="1">
      <alignment wrapText="1"/>
    </xf>
    <xf numFmtId="0" fontId="0" fillId="0" borderId="211" xfId="0" applyBorder="1" applyAlignment="1" applyProtection="1">
      <alignment wrapText="1"/>
    </xf>
    <xf numFmtId="0" fontId="0" fillId="0" borderId="213" xfId="0" applyBorder="1" applyAlignment="1" applyProtection="1">
      <alignment wrapText="1"/>
    </xf>
    <xf numFmtId="0" fontId="8" fillId="2" borderId="210" xfId="0" applyFont="1" applyFill="1" applyBorder="1" applyAlignment="1" applyProtection="1">
      <protection locked="0"/>
    </xf>
    <xf numFmtId="0" fontId="8" fillId="0" borderId="211" xfId="0" applyFont="1" applyBorder="1" applyAlignment="1" applyProtection="1">
      <protection locked="0"/>
    </xf>
    <xf numFmtId="0" fontId="8" fillId="0" borderId="213" xfId="0" applyFont="1" applyBorder="1" applyAlignment="1" applyProtection="1">
      <protection locked="0"/>
    </xf>
    <xf numFmtId="0" fontId="22" fillId="2" borderId="210" xfId="0" applyFont="1" applyFill="1" applyBorder="1" applyAlignment="1" applyProtection="1">
      <protection locked="0"/>
    </xf>
    <xf numFmtId="0" fontId="22" fillId="0" borderId="211" xfId="0" applyFont="1" applyBorder="1" applyAlignment="1" applyProtection="1">
      <protection locked="0"/>
    </xf>
    <xf numFmtId="0" fontId="22" fillId="0" borderId="213" xfId="0" applyFont="1" applyBorder="1" applyAlignment="1" applyProtection="1">
      <protection locked="0"/>
    </xf>
    <xf numFmtId="166" fontId="3" fillId="0" borderId="210" xfId="0" applyNumberFormat="1" applyFont="1" applyBorder="1" applyAlignment="1" applyProtection="1">
      <alignment horizontal="center" textRotation="90" wrapText="1"/>
    </xf>
    <xf numFmtId="0" fontId="0" fillId="0" borderId="211" xfId="0" applyBorder="1" applyAlignment="1" applyProtection="1">
      <alignment horizontal="center" textRotation="90" wrapText="1"/>
    </xf>
    <xf numFmtId="0" fontId="0" fillId="0" borderId="212" xfId="0" applyBorder="1" applyAlignment="1" applyProtection="1">
      <alignment horizontal="center" textRotation="90" wrapText="1"/>
    </xf>
    <xf numFmtId="166" fontId="16" fillId="3" borderId="210" xfId="0" applyNumberFormat="1" applyFont="1" applyFill="1" applyBorder="1" applyAlignment="1" applyProtection="1">
      <protection locked="0"/>
    </xf>
    <xf numFmtId="166" fontId="16" fillId="3" borderId="211" xfId="0" applyNumberFormat="1" applyFont="1" applyFill="1" applyBorder="1" applyAlignment="1" applyProtection="1">
      <protection locked="0"/>
    </xf>
    <xf numFmtId="166" fontId="16" fillId="3" borderId="212" xfId="0" applyNumberFormat="1" applyFont="1" applyFill="1" applyBorder="1" applyAlignment="1" applyProtection="1">
      <protection locked="0"/>
    </xf>
    <xf numFmtId="166" fontId="23" fillId="2" borderId="0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14" fontId="23" fillId="2" borderId="0" xfId="0" applyNumberFormat="1" applyFont="1" applyFill="1" applyBorder="1" applyAlignment="1" applyProtection="1">
      <alignment horizontal="right"/>
      <protection locked="0"/>
    </xf>
    <xf numFmtId="14" fontId="0" fillId="0" borderId="0" xfId="0" applyNumberFormat="1" applyBorder="1" applyAlignment="1" applyProtection="1">
      <alignment horizontal="right"/>
      <protection locked="0"/>
    </xf>
    <xf numFmtId="0" fontId="0" fillId="2" borderId="202" xfId="0" applyFill="1" applyBorder="1" applyAlignment="1" applyProtection="1">
      <alignment horizontal="left" vertical="center"/>
      <protection locked="0"/>
    </xf>
    <xf numFmtId="0" fontId="0" fillId="0" borderId="195" xfId="0" applyBorder="1" applyAlignment="1" applyProtection="1">
      <alignment horizontal="left" vertical="center"/>
      <protection locked="0"/>
    </xf>
    <xf numFmtId="0" fontId="0" fillId="0" borderId="204" xfId="0" applyBorder="1" applyAlignment="1" applyProtection="1">
      <alignment horizontal="left" vertical="center"/>
      <protection locked="0"/>
    </xf>
    <xf numFmtId="0" fontId="0" fillId="0" borderId="178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66" fontId="21" fillId="0" borderId="202" xfId="0" applyNumberFormat="1" applyFont="1" applyBorder="1" applyAlignment="1" applyProtection="1">
      <alignment horizontal="right" vertical="center"/>
    </xf>
    <xf numFmtId="166" fontId="21" fillId="0" borderId="195" xfId="0" applyNumberFormat="1" applyFont="1" applyBorder="1" applyAlignment="1" applyProtection="1">
      <alignment horizontal="right" vertical="center"/>
    </xf>
    <xf numFmtId="0" fontId="21" fillId="0" borderId="195" xfId="0" applyFont="1" applyBorder="1" applyAlignment="1" applyProtection="1">
      <alignment horizontal="right" vertical="center"/>
    </xf>
    <xf numFmtId="0" fontId="21" fillId="0" borderId="204" xfId="0" applyFont="1" applyBorder="1" applyAlignment="1" applyProtection="1">
      <alignment horizontal="right" vertical="center"/>
    </xf>
    <xf numFmtId="0" fontId="0" fillId="0" borderId="178" xfId="0" applyBorder="1" applyAlignment="1" applyProtection="1"/>
    <xf numFmtId="0" fontId="0" fillId="0" borderId="18" xfId="0" applyBorder="1" applyAlignment="1" applyProtection="1"/>
    <xf numFmtId="0" fontId="0" fillId="0" borderId="10" xfId="0" applyBorder="1" applyAlignment="1" applyProtection="1"/>
    <xf numFmtId="0" fontId="4" fillId="3" borderId="176" xfId="0" applyFont="1" applyFill="1" applyBorder="1" applyAlignment="1" applyProtection="1">
      <alignment vertical="center"/>
    </xf>
    <xf numFmtId="0" fontId="0" fillId="0" borderId="206" xfId="0" applyBorder="1" applyAlignment="1" applyProtection="1"/>
    <xf numFmtId="0" fontId="0" fillId="0" borderId="28" xfId="0" applyBorder="1" applyAlignment="1" applyProtection="1"/>
    <xf numFmtId="0" fontId="0" fillId="0" borderId="36" xfId="0" applyBorder="1" applyAlignment="1" applyProtection="1"/>
    <xf numFmtId="166" fontId="4" fillId="3" borderId="181" xfId="0" applyNumberFormat="1" applyFont="1" applyFill="1" applyBorder="1" applyAlignment="1" applyProtection="1">
      <alignment vertical="center"/>
    </xf>
    <xf numFmtId="0" fontId="0" fillId="0" borderId="90" xfId="0" applyBorder="1" applyAlignment="1" applyProtection="1"/>
    <xf numFmtId="0" fontId="3" fillId="33" borderId="202" xfId="0" applyFont="1" applyFill="1" applyBorder="1" applyAlignment="1" applyProtection="1">
      <alignment vertical="center"/>
    </xf>
    <xf numFmtId="0" fontId="3" fillId="33" borderId="195" xfId="0" applyFont="1" applyFill="1" applyBorder="1" applyAlignment="1" applyProtection="1">
      <alignment vertical="center"/>
    </xf>
    <xf numFmtId="0" fontId="3" fillId="33" borderId="204" xfId="0" applyFont="1" applyFill="1" applyBorder="1" applyAlignment="1" applyProtection="1">
      <alignment vertical="center"/>
    </xf>
    <xf numFmtId="0" fontId="3" fillId="33" borderId="178" xfId="0" applyFont="1" applyFill="1" applyBorder="1" applyAlignment="1" applyProtection="1">
      <alignment vertical="center"/>
    </xf>
    <xf numFmtId="0" fontId="3" fillId="33" borderId="18" xfId="0" applyFont="1" applyFill="1" applyBorder="1" applyAlignment="1" applyProtection="1">
      <alignment vertical="center"/>
    </xf>
    <xf numFmtId="0" fontId="3" fillId="33" borderId="10" xfId="0" applyFont="1" applyFill="1" applyBorder="1" applyAlignment="1" applyProtection="1">
      <alignment vertical="center"/>
    </xf>
    <xf numFmtId="166" fontId="10" fillId="33" borderId="202" xfId="0" applyNumberFormat="1" applyFont="1" applyFill="1" applyBorder="1" applyAlignment="1" applyProtection="1">
      <alignment horizontal="center" vertical="center"/>
    </xf>
    <xf numFmtId="0" fontId="28" fillId="33" borderId="195" xfId="0" applyFont="1" applyFill="1" applyBorder="1" applyAlignment="1" applyProtection="1">
      <alignment horizontal="center" vertical="center"/>
    </xf>
    <xf numFmtId="0" fontId="28" fillId="33" borderId="204" xfId="0" applyFont="1" applyFill="1" applyBorder="1" applyAlignment="1" applyProtection="1">
      <alignment horizontal="center" vertical="center"/>
    </xf>
    <xf numFmtId="0" fontId="28" fillId="33" borderId="178" xfId="0" applyFont="1" applyFill="1" applyBorder="1" applyAlignment="1" applyProtection="1">
      <alignment horizontal="center" vertical="center"/>
    </xf>
    <xf numFmtId="0" fontId="28" fillId="33" borderId="18" xfId="0" applyFont="1" applyFill="1" applyBorder="1" applyAlignment="1" applyProtection="1">
      <alignment horizontal="center" vertical="center"/>
    </xf>
    <xf numFmtId="0" fontId="28" fillId="33" borderId="10" xfId="0" applyFont="1" applyFill="1" applyBorder="1" applyAlignment="1" applyProtection="1">
      <alignment horizontal="center" vertical="center"/>
    </xf>
    <xf numFmtId="166" fontId="5" fillId="18" borderId="210" xfId="0" applyNumberFormat="1" applyFont="1" applyFill="1" applyBorder="1" applyAlignment="1" applyProtection="1"/>
    <xf numFmtId="166" fontId="5" fillId="18" borderId="211" xfId="0" applyNumberFormat="1" applyFont="1" applyFill="1" applyBorder="1" applyAlignment="1" applyProtection="1"/>
    <xf numFmtId="166" fontId="5" fillId="18" borderId="213" xfId="0" applyNumberFormat="1" applyFont="1" applyFill="1" applyBorder="1" applyAlignment="1" applyProtection="1"/>
    <xf numFmtId="0" fontId="3" fillId="33" borderId="202" xfId="0" applyFont="1" applyFill="1" applyBorder="1" applyAlignment="1" applyProtection="1">
      <alignment vertical="center" wrapText="1"/>
    </xf>
    <xf numFmtId="0" fontId="3" fillId="33" borderId="195" xfId="0" applyFont="1" applyFill="1" applyBorder="1" applyAlignment="1" applyProtection="1">
      <alignment vertical="center" wrapText="1"/>
    </xf>
    <xf numFmtId="0" fontId="3" fillId="33" borderId="204" xfId="0" applyFont="1" applyFill="1" applyBorder="1" applyAlignment="1" applyProtection="1">
      <alignment vertical="center" wrapText="1"/>
    </xf>
    <xf numFmtId="0" fontId="3" fillId="33" borderId="178" xfId="0" applyFont="1" applyFill="1" applyBorder="1" applyAlignment="1" applyProtection="1">
      <alignment vertical="center" wrapText="1"/>
    </xf>
    <xf numFmtId="0" fontId="3" fillId="33" borderId="18" xfId="0" applyFont="1" applyFill="1" applyBorder="1" applyAlignment="1" applyProtection="1">
      <alignment vertical="center" wrapText="1"/>
    </xf>
    <xf numFmtId="0" fontId="3" fillId="33" borderId="10" xfId="0" applyFont="1" applyFill="1" applyBorder="1" applyAlignment="1" applyProtection="1">
      <alignment vertical="center" wrapText="1"/>
    </xf>
    <xf numFmtId="0" fontId="3" fillId="0" borderId="216" xfId="0" applyFont="1" applyBorder="1" applyAlignment="1" applyProtection="1">
      <alignment textRotation="90" wrapText="1"/>
    </xf>
    <xf numFmtId="0" fontId="3" fillId="0" borderId="201" xfId="0" applyFont="1" applyBorder="1" applyAlignment="1" applyProtection="1">
      <alignment textRotation="90" wrapText="1"/>
    </xf>
    <xf numFmtId="0" fontId="3" fillId="0" borderId="40" xfId="0" applyFont="1" applyBorder="1" applyAlignment="1" applyProtection="1">
      <alignment horizontal="center" textRotation="90"/>
    </xf>
    <xf numFmtId="0" fontId="0" fillId="0" borderId="40" xfId="0" applyBorder="1" applyAlignment="1" applyProtection="1"/>
    <xf numFmtId="0" fontId="0" fillId="0" borderId="182" xfId="0" applyBorder="1" applyAlignment="1" applyProtection="1"/>
    <xf numFmtId="166" fontId="3" fillId="0" borderId="40" xfId="0" applyNumberFormat="1" applyFont="1" applyFill="1" applyBorder="1" applyAlignment="1" applyProtection="1">
      <alignment horizontal="center" textRotation="90"/>
    </xf>
    <xf numFmtId="166" fontId="6" fillId="0" borderId="37" xfId="0" applyNumberFormat="1" applyFont="1" applyBorder="1" applyAlignment="1" applyProtection="1">
      <alignment horizontal="center" textRotation="90"/>
    </xf>
    <xf numFmtId="0" fontId="0" fillId="0" borderId="37" xfId="0" applyBorder="1" applyAlignment="1" applyProtection="1"/>
    <xf numFmtId="0" fontId="0" fillId="0" borderId="39" xfId="0" applyBorder="1" applyAlignment="1" applyProtection="1"/>
    <xf numFmtId="166" fontId="16" fillId="4" borderId="210" xfId="0" applyNumberFormat="1" applyFont="1" applyFill="1" applyBorder="1" applyAlignment="1" applyProtection="1">
      <protection locked="0"/>
    </xf>
    <xf numFmtId="166" fontId="16" fillId="4" borderId="211" xfId="0" applyNumberFormat="1" applyFont="1" applyFill="1" applyBorder="1" applyAlignment="1" applyProtection="1">
      <protection locked="0"/>
    </xf>
    <xf numFmtId="166" fontId="16" fillId="4" borderId="212" xfId="0" applyNumberFormat="1" applyFont="1" applyFill="1" applyBorder="1" applyAlignment="1" applyProtection="1">
      <protection locked="0"/>
    </xf>
    <xf numFmtId="166" fontId="3" fillId="0" borderId="15" xfId="0" applyNumberFormat="1" applyFont="1" applyFill="1" applyBorder="1" applyAlignment="1" applyProtection="1">
      <alignment horizontal="center" textRotation="90" wrapText="1"/>
    </xf>
    <xf numFmtId="0" fontId="0" fillId="0" borderId="15" xfId="0" applyBorder="1" applyAlignment="1" applyProtection="1"/>
    <xf numFmtId="0" fontId="4" fillId="33" borderId="202" xfId="0" applyFont="1" applyFill="1" applyBorder="1" applyAlignment="1" applyProtection="1">
      <alignment horizontal="center" vertical="center"/>
    </xf>
    <xf numFmtId="0" fontId="4" fillId="33" borderId="204" xfId="0" applyFont="1" applyFill="1" applyBorder="1" applyAlignment="1" applyProtection="1">
      <alignment horizontal="center" vertical="center"/>
    </xf>
    <xf numFmtId="0" fontId="4" fillId="33" borderId="178" xfId="0" applyFont="1" applyFill="1" applyBorder="1" applyAlignment="1" applyProtection="1">
      <alignment horizontal="center" vertical="center"/>
    </xf>
    <xf numFmtId="0" fontId="4" fillId="33" borderId="10" xfId="0" applyFont="1" applyFill="1" applyBorder="1" applyAlignment="1" applyProtection="1">
      <alignment horizontal="center" vertical="center"/>
    </xf>
    <xf numFmtId="1" fontId="3" fillId="33" borderId="202" xfId="0" applyNumberFormat="1" applyFont="1" applyFill="1" applyBorder="1" applyAlignment="1" applyProtection="1">
      <alignment vertical="center"/>
    </xf>
    <xf numFmtId="1" fontId="3" fillId="33" borderId="195" xfId="0" applyNumberFormat="1" applyFont="1" applyFill="1" applyBorder="1" applyAlignment="1" applyProtection="1">
      <alignment vertical="center"/>
    </xf>
    <xf numFmtId="1" fontId="3" fillId="33" borderId="204" xfId="0" applyNumberFormat="1" applyFont="1" applyFill="1" applyBorder="1" applyAlignment="1" applyProtection="1">
      <alignment vertical="center"/>
    </xf>
    <xf numFmtId="1" fontId="3" fillId="33" borderId="178" xfId="0" applyNumberFormat="1" applyFont="1" applyFill="1" applyBorder="1" applyAlignment="1" applyProtection="1">
      <alignment vertical="center"/>
    </xf>
    <xf numFmtId="1" fontId="3" fillId="33" borderId="18" xfId="0" applyNumberFormat="1" applyFont="1" applyFill="1" applyBorder="1" applyAlignment="1" applyProtection="1">
      <alignment vertical="center"/>
    </xf>
    <xf numFmtId="1" fontId="3" fillId="33" borderId="10" xfId="0" applyNumberFormat="1" applyFont="1" applyFill="1" applyBorder="1" applyAlignment="1" applyProtection="1">
      <alignment vertical="center"/>
    </xf>
    <xf numFmtId="166" fontId="3" fillId="0" borderId="15" xfId="0" applyNumberFormat="1" applyFont="1" applyBorder="1" applyAlignment="1" applyProtection="1">
      <alignment horizontal="center" textRotation="90"/>
    </xf>
    <xf numFmtId="0" fontId="0" fillId="0" borderId="0" xfId="0" applyBorder="1" applyAlignment="1" applyProtection="1"/>
    <xf numFmtId="0" fontId="23" fillId="2" borderId="0" xfId="0" applyFont="1" applyFill="1" applyBorder="1" applyAlignment="1" applyProtection="1">
      <protection locked="0"/>
    </xf>
    <xf numFmtId="0" fontId="18" fillId="0" borderId="0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center" textRotation="90"/>
    </xf>
    <xf numFmtId="0" fontId="0" fillId="0" borderId="20" xfId="0" applyBorder="1" applyAlignment="1" applyProtection="1"/>
    <xf numFmtId="0" fontId="0" fillId="0" borderId="179" xfId="0" applyBorder="1" applyAlignment="1" applyProtection="1"/>
    <xf numFmtId="0" fontId="3" fillId="0" borderId="205" xfId="0" applyFont="1" applyBorder="1" applyAlignment="1" applyProtection="1">
      <alignment horizontal="center" textRotation="90" wrapText="1"/>
    </xf>
    <xf numFmtId="0" fontId="0" fillId="0" borderId="206" xfId="0" applyBorder="1" applyAlignment="1" applyProtection="1">
      <alignment horizontal="center" wrapText="1"/>
    </xf>
    <xf numFmtId="0" fontId="0" fillId="0" borderId="177" xfId="0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wrapText="1"/>
    </xf>
    <xf numFmtId="0" fontId="0" fillId="0" borderId="37" xfId="0" applyBorder="1" applyAlignment="1" applyProtection="1">
      <alignment horizontal="center" wrapText="1"/>
    </xf>
    <xf numFmtId="0" fontId="0" fillId="0" borderId="178" xfId="0" applyBorder="1" applyAlignment="1" applyProtection="1">
      <alignment horizontal="center" wrapText="1"/>
    </xf>
    <xf numFmtId="0" fontId="0" fillId="0" borderId="18" xfId="0" applyBorder="1" applyAlignment="1" applyProtection="1">
      <alignment horizontal="center" wrapText="1"/>
    </xf>
    <xf numFmtId="0" fontId="0" fillId="0" borderId="39" xfId="0" applyBorder="1" applyAlignment="1" applyProtection="1">
      <alignment horizontal="center" wrapText="1"/>
    </xf>
    <xf numFmtId="0" fontId="0" fillId="2" borderId="210" xfId="0" applyFill="1" applyBorder="1" applyAlignment="1" applyProtection="1">
      <protection locked="0"/>
    </xf>
    <xf numFmtId="0" fontId="0" fillId="2" borderId="211" xfId="0" applyFill="1" applyBorder="1" applyAlignment="1" applyProtection="1">
      <protection locked="0"/>
    </xf>
    <xf numFmtId="0" fontId="0" fillId="2" borderId="212" xfId="0" applyFill="1" applyBorder="1" applyAlignment="1" applyProtection="1">
      <protection locked="0"/>
    </xf>
    <xf numFmtId="166" fontId="3" fillId="0" borderId="20" xfId="0" applyNumberFormat="1" applyFont="1" applyFill="1" applyBorder="1" applyAlignment="1" applyProtection="1">
      <alignment horizontal="center" textRotation="90" wrapText="1"/>
    </xf>
    <xf numFmtId="0" fontId="0" fillId="0" borderId="20" xfId="0" applyBorder="1" applyAlignment="1" applyProtection="1">
      <alignment wrapText="1"/>
    </xf>
    <xf numFmtId="0" fontId="0" fillId="0" borderId="179" xfId="0" applyBorder="1" applyAlignment="1" applyProtection="1">
      <alignment wrapText="1"/>
    </xf>
    <xf numFmtId="166" fontId="16" fillId="4" borderId="201" xfId="0" applyNumberFormat="1" applyFont="1" applyFill="1" applyBorder="1" applyAlignment="1" applyProtection="1">
      <protection locked="0"/>
    </xf>
    <xf numFmtId="0" fontId="0" fillId="0" borderId="201" xfId="0" applyBorder="1" applyAlignment="1" applyProtection="1">
      <protection locked="0"/>
    </xf>
    <xf numFmtId="0" fontId="0" fillId="0" borderId="208" xfId="0" applyBorder="1" applyAlignment="1" applyProtection="1">
      <protection locked="0"/>
    </xf>
    <xf numFmtId="166" fontId="8" fillId="3" borderId="210" xfId="0" applyNumberFormat="1" applyFont="1" applyFill="1" applyBorder="1" applyAlignment="1" applyProtection="1">
      <protection locked="0"/>
    </xf>
    <xf numFmtId="0" fontId="0" fillId="0" borderId="211" xfId="0" applyBorder="1" applyAlignment="1" applyProtection="1">
      <protection locked="0"/>
    </xf>
    <xf numFmtId="0" fontId="0" fillId="0" borderId="212" xfId="0" applyBorder="1" applyAlignment="1" applyProtection="1">
      <protection locked="0"/>
    </xf>
    <xf numFmtId="166" fontId="8" fillId="3" borderId="225" xfId="0" applyNumberFormat="1" applyFont="1" applyFill="1" applyBorder="1" applyAlignment="1" applyProtection="1">
      <protection locked="0"/>
    </xf>
    <xf numFmtId="0" fontId="0" fillId="0" borderId="227" xfId="0" applyBorder="1" applyAlignment="1" applyProtection="1">
      <protection locked="0"/>
    </xf>
    <xf numFmtId="0" fontId="0" fillId="0" borderId="228" xfId="0" applyBorder="1" applyAlignment="1" applyProtection="1">
      <protection locked="0"/>
    </xf>
    <xf numFmtId="166" fontId="5" fillId="3" borderId="178" xfId="0" applyNumberFormat="1" applyFont="1" applyFill="1" applyBorder="1" applyAlignment="1" applyProtection="1"/>
    <xf numFmtId="0" fontId="0" fillId="0" borderId="213" xfId="0" applyBorder="1" applyAlignment="1" applyProtection="1"/>
    <xf numFmtId="0" fontId="16" fillId="0" borderId="211" xfId="0" applyFont="1" applyBorder="1" applyAlignment="1" applyProtection="1">
      <protection locked="0"/>
    </xf>
    <xf numFmtId="0" fontId="16" fillId="0" borderId="212" xfId="0" applyFont="1" applyBorder="1" applyAlignment="1" applyProtection="1">
      <protection locked="0"/>
    </xf>
    <xf numFmtId="0" fontId="8" fillId="0" borderId="202" xfId="0" applyFont="1" applyBorder="1" applyAlignment="1" applyProtection="1">
      <alignment horizontal="center" vertical="center"/>
    </xf>
    <xf numFmtId="0" fontId="0" fillId="0" borderId="195" xfId="0" applyBorder="1" applyAlignment="1">
      <alignment horizontal="center"/>
    </xf>
    <xf numFmtId="0" fontId="8" fillId="0" borderId="15" xfId="0" applyFont="1" applyBorder="1" applyAlignment="1" applyProtection="1">
      <alignment horizontal="center" vertical="center"/>
    </xf>
    <xf numFmtId="0" fontId="0" fillId="0" borderId="0" xfId="0" applyBorder="1" applyAlignment="1">
      <alignment horizontal="center"/>
    </xf>
    <xf numFmtId="166" fontId="0" fillId="2" borderId="225" xfId="0" applyNumberFormat="1" applyFill="1" applyBorder="1" applyAlignment="1" applyProtection="1">
      <protection locked="0"/>
    </xf>
    <xf numFmtId="166" fontId="21" fillId="0" borderId="201" xfId="0" applyNumberFormat="1" applyFont="1" applyBorder="1" applyAlignment="1" applyProtection="1">
      <alignment horizontal="right" vertical="center"/>
    </xf>
    <xf numFmtId="0" fontId="0" fillId="0" borderId="201" xfId="0" applyBorder="1" applyAlignment="1" applyProtection="1">
      <alignment horizontal="right" vertical="center"/>
    </xf>
    <xf numFmtId="166" fontId="4" fillId="33" borderId="202" xfId="0" applyNumberFormat="1" applyFont="1" applyFill="1" applyBorder="1" applyAlignment="1" applyProtection="1">
      <alignment horizontal="center" vertical="center"/>
    </xf>
    <xf numFmtId="166" fontId="4" fillId="33" borderId="204" xfId="0" applyNumberFormat="1" applyFont="1" applyFill="1" applyBorder="1" applyAlignment="1" applyProtection="1">
      <alignment horizontal="center" vertical="center"/>
    </xf>
    <xf numFmtId="166" fontId="4" fillId="33" borderId="178" xfId="0" applyNumberFormat="1" applyFont="1" applyFill="1" applyBorder="1" applyAlignment="1" applyProtection="1">
      <alignment horizontal="center" vertical="center"/>
    </xf>
    <xf numFmtId="166" fontId="4" fillId="33" borderId="10" xfId="0" applyNumberFormat="1" applyFont="1" applyFill="1" applyBorder="1" applyAlignment="1" applyProtection="1">
      <alignment horizontal="center" vertical="center"/>
    </xf>
    <xf numFmtId="1" fontId="4" fillId="33" borderId="202" xfId="0" applyNumberFormat="1" applyFont="1" applyFill="1" applyBorder="1" applyAlignment="1" applyProtection="1">
      <alignment horizontal="center" vertical="center"/>
    </xf>
    <xf numFmtId="1" fontId="4" fillId="33" borderId="204" xfId="0" applyNumberFormat="1" applyFont="1" applyFill="1" applyBorder="1" applyAlignment="1" applyProtection="1">
      <alignment horizontal="center" vertical="center"/>
    </xf>
    <xf numFmtId="1" fontId="4" fillId="33" borderId="178" xfId="0" applyNumberFormat="1" applyFont="1" applyFill="1" applyBorder="1" applyAlignment="1" applyProtection="1">
      <alignment horizontal="center" vertical="center"/>
    </xf>
    <xf numFmtId="1" fontId="4" fillId="33" borderId="10" xfId="0" applyNumberFormat="1" applyFont="1" applyFill="1" applyBorder="1" applyAlignment="1" applyProtection="1">
      <alignment horizontal="center" vertical="center"/>
    </xf>
    <xf numFmtId="166" fontId="16" fillId="4" borderId="222" xfId="0" applyNumberFormat="1" applyFont="1" applyFill="1" applyBorder="1" applyAlignment="1" applyProtection="1">
      <protection locked="0"/>
    </xf>
    <xf numFmtId="0" fontId="0" fillId="0" borderId="222" xfId="0" applyBorder="1" applyAlignment="1" applyProtection="1">
      <protection locked="0"/>
    </xf>
    <xf numFmtId="0" fontId="0" fillId="0" borderId="223" xfId="0" applyBorder="1" applyAlignment="1" applyProtection="1">
      <protection locked="0"/>
    </xf>
    <xf numFmtId="0" fontId="29" fillId="33" borderId="202" xfId="0" applyFont="1" applyFill="1" applyBorder="1" applyAlignment="1" applyProtection="1">
      <alignment vertical="center"/>
    </xf>
    <xf numFmtId="0" fontId="29" fillId="33" borderId="195" xfId="0" applyFont="1" applyFill="1" applyBorder="1" applyAlignment="1" applyProtection="1">
      <alignment vertical="center"/>
    </xf>
    <xf numFmtId="0" fontId="29" fillId="33" borderId="204" xfId="0" applyFont="1" applyFill="1" applyBorder="1" applyAlignment="1" applyProtection="1">
      <alignment vertical="center"/>
    </xf>
    <xf numFmtId="0" fontId="29" fillId="33" borderId="178" xfId="0" applyFont="1" applyFill="1" applyBorder="1" applyAlignment="1" applyProtection="1">
      <alignment vertical="center"/>
    </xf>
    <xf numFmtId="0" fontId="29" fillId="33" borderId="18" xfId="0" applyFont="1" applyFill="1" applyBorder="1" applyAlignment="1" applyProtection="1">
      <alignment vertical="center"/>
    </xf>
    <xf numFmtId="0" fontId="29" fillId="33" borderId="1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8" fillId="0" borderId="15" xfId="0" applyFont="1" applyBorder="1" applyAlignment="1" applyProtection="1">
      <alignment vertical="center"/>
    </xf>
    <xf numFmtId="0" fontId="0" fillId="0" borderId="15" xfId="0" applyFont="1" applyBorder="1" applyAlignment="1">
      <alignment vertical="center"/>
    </xf>
    <xf numFmtId="166" fontId="5" fillId="3" borderId="178" xfId="0" applyNumberFormat="1" applyFont="1" applyFill="1" applyBorder="1" applyAlignment="1" applyProtection="1">
      <alignment vertical="center"/>
    </xf>
    <xf numFmtId="0" fontId="0" fillId="0" borderId="10" xfId="0" applyBorder="1" applyAlignment="1"/>
    <xf numFmtId="166" fontId="0" fillId="0" borderId="0" xfId="0" applyNumberFormat="1" applyBorder="1" applyAlignment="1" applyProtection="1"/>
    <xf numFmtId="166" fontId="1" fillId="0" borderId="202" xfId="0" applyNumberFormat="1" applyFont="1" applyFill="1" applyBorder="1" applyAlignment="1" applyProtection="1">
      <alignment horizontal="left" vertical="center"/>
    </xf>
    <xf numFmtId="166" fontId="1" fillId="0" borderId="204" xfId="0" applyNumberFormat="1" applyFont="1" applyFill="1" applyBorder="1" applyAlignment="1" applyProtection="1">
      <alignment horizontal="left" vertical="center"/>
    </xf>
    <xf numFmtId="166" fontId="1" fillId="0" borderId="178" xfId="0" applyNumberFormat="1" applyFont="1" applyFill="1" applyBorder="1" applyAlignment="1" applyProtection="1">
      <alignment horizontal="left" vertical="center"/>
    </xf>
    <xf numFmtId="166" fontId="1" fillId="0" borderId="10" xfId="0" applyNumberFormat="1" applyFont="1" applyFill="1" applyBorder="1" applyAlignment="1" applyProtection="1">
      <alignment horizontal="left" vertical="center"/>
    </xf>
    <xf numFmtId="166" fontId="21" fillId="0" borderId="202" xfId="0" applyNumberFormat="1" applyFont="1" applyFill="1" applyBorder="1" applyAlignment="1" applyProtection="1">
      <alignment horizontal="right" vertical="center"/>
    </xf>
    <xf numFmtId="166" fontId="21" fillId="0" borderId="195" xfId="0" applyNumberFormat="1" applyFont="1" applyFill="1" applyBorder="1" applyAlignment="1" applyProtection="1">
      <alignment horizontal="right" vertical="center"/>
    </xf>
    <xf numFmtId="0" fontId="0" fillId="0" borderId="195" xfId="0" applyBorder="1" applyAlignment="1" applyProtection="1">
      <alignment horizontal="right" vertical="center"/>
    </xf>
    <xf numFmtId="0" fontId="0" fillId="0" borderId="204" xfId="0" applyBorder="1" applyAlignment="1" applyProtection="1">
      <alignment horizontal="right" vertical="center"/>
    </xf>
    <xf numFmtId="2" fontId="4" fillId="33" borderId="202" xfId="0" applyNumberFormat="1" applyFont="1" applyFill="1" applyBorder="1" applyAlignment="1" applyProtection="1">
      <alignment horizontal="center" vertical="center"/>
    </xf>
    <xf numFmtId="2" fontId="4" fillId="33" borderId="204" xfId="0" applyNumberFormat="1" applyFont="1" applyFill="1" applyBorder="1" applyAlignment="1" applyProtection="1">
      <alignment horizontal="center" vertical="center"/>
    </xf>
    <xf numFmtId="2" fontId="4" fillId="33" borderId="178" xfId="0" applyNumberFormat="1" applyFont="1" applyFill="1" applyBorder="1" applyAlignment="1" applyProtection="1">
      <alignment horizontal="center" vertical="center"/>
    </xf>
    <xf numFmtId="2" fontId="4" fillId="33" borderId="10" xfId="0" applyNumberFormat="1" applyFont="1" applyFill="1" applyBorder="1" applyAlignment="1" applyProtection="1">
      <alignment horizontal="center" vertical="center"/>
    </xf>
    <xf numFmtId="167" fontId="0" fillId="2" borderId="202" xfId="0" applyNumberFormat="1" applyFill="1" applyBorder="1" applyAlignment="1" applyProtection="1">
      <alignment horizontal="left" vertical="center"/>
      <protection locked="0"/>
    </xf>
    <xf numFmtId="0" fontId="0" fillId="0" borderId="178" xfId="0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2" borderId="195" xfId="0" applyFill="1" applyBorder="1" applyAlignment="1" applyProtection="1">
      <alignment horizontal="left" vertical="center"/>
      <protection locked="0"/>
    </xf>
    <xf numFmtId="0" fontId="0" fillId="2" borderId="204" xfId="0" applyFill="1" applyBorder="1" applyAlignment="1" applyProtection="1">
      <alignment horizontal="left" vertical="center"/>
      <protection locked="0"/>
    </xf>
    <xf numFmtId="0" fontId="0" fillId="2" borderId="178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202" xfId="0" applyFont="1" applyFill="1" applyBorder="1" applyAlignment="1" applyProtection="1">
      <alignment horizontal="left" vertical="center"/>
      <protection locked="0"/>
    </xf>
    <xf numFmtId="0" fontId="18" fillId="2" borderId="195" xfId="0" applyFont="1" applyFill="1" applyBorder="1" applyAlignment="1" applyProtection="1">
      <alignment horizontal="left" vertical="center"/>
      <protection locked="0"/>
    </xf>
    <xf numFmtId="0" fontId="18" fillId="2" borderId="204" xfId="0" applyFont="1" applyFill="1" applyBorder="1" applyAlignment="1" applyProtection="1">
      <alignment horizontal="left" vertical="center"/>
      <protection locked="0"/>
    </xf>
    <xf numFmtId="0" fontId="18" fillId="2" borderId="178" xfId="0" applyFont="1" applyFill="1" applyBorder="1" applyAlignment="1" applyProtection="1">
      <alignment horizontal="left" vertical="center"/>
      <protection locked="0"/>
    </xf>
    <xf numFmtId="0" fontId="18" fillId="2" borderId="18" xfId="0" applyFont="1" applyFill="1" applyBorder="1" applyAlignment="1" applyProtection="1">
      <alignment horizontal="left" vertical="center"/>
      <protection locked="0"/>
    </xf>
    <xf numFmtId="0" fontId="18" fillId="2" borderId="10" xfId="0" applyFont="1" applyFill="1" applyBorder="1" applyAlignment="1" applyProtection="1">
      <alignment horizontal="left" vertical="center"/>
      <protection locked="0"/>
    </xf>
    <xf numFmtId="166" fontId="8" fillId="21" borderId="207" xfId="0" applyNumberFormat="1" applyFont="1" applyFill="1" applyBorder="1" applyAlignment="1" applyProtection="1"/>
    <xf numFmtId="0" fontId="0" fillId="21" borderId="174" xfId="0" applyFill="1" applyBorder="1" applyAlignment="1"/>
    <xf numFmtId="0" fontId="0" fillId="2" borderId="81" xfId="0" applyFill="1" applyBorder="1" applyAlignment="1" applyProtection="1">
      <protection locked="0"/>
    </xf>
    <xf numFmtId="0" fontId="0" fillId="2" borderId="84" xfId="0" applyFill="1" applyBorder="1" applyAlignment="1" applyProtection="1">
      <protection locked="0"/>
    </xf>
    <xf numFmtId="0" fontId="0" fillId="2" borderId="85" xfId="0" applyFill="1" applyBorder="1" applyAlignment="1" applyProtection="1">
      <protection locked="0"/>
    </xf>
    <xf numFmtId="0" fontId="0" fillId="2" borderId="78" xfId="0" applyFill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1" fontId="3" fillId="5" borderId="78" xfId="0" applyNumberFormat="1" applyFont="1" applyFill="1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0" fillId="0" borderId="80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166" fontId="5" fillId="0" borderId="0" xfId="0" applyNumberFormat="1" applyFont="1" applyFill="1" applyBorder="1" applyAlignment="1" applyProtection="1"/>
    <xf numFmtId="166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 wrapText="1"/>
    </xf>
    <xf numFmtId="2" fontId="4" fillId="0" borderId="0" xfId="0" applyNumberFormat="1" applyFont="1" applyFill="1" applyBorder="1" applyAlignment="1" applyProtection="1">
      <alignment horizontal="center" vertical="center"/>
    </xf>
    <xf numFmtId="0" fontId="2" fillId="2" borderId="187" xfId="0" applyFont="1" applyFill="1" applyBorder="1" applyAlignment="1" applyProtection="1">
      <protection locked="0"/>
    </xf>
    <xf numFmtId="0" fontId="0" fillId="2" borderId="164" xfId="0" applyFill="1" applyBorder="1" applyAlignment="1" applyProtection="1">
      <protection locked="0"/>
    </xf>
    <xf numFmtId="0" fontId="0" fillId="2" borderId="113" xfId="0" applyFill="1" applyBorder="1" applyAlignment="1" applyProtection="1">
      <protection locked="0"/>
    </xf>
    <xf numFmtId="0" fontId="29" fillId="0" borderId="0" xfId="0" applyFont="1" applyFill="1" applyBorder="1" applyAlignment="1" applyProtection="1">
      <alignment vertical="center"/>
    </xf>
    <xf numFmtId="166" fontId="10" fillId="5" borderId="78" xfId="0" applyNumberFormat="1" applyFont="1" applyFill="1" applyBorder="1" applyAlignment="1" applyProtection="1">
      <alignment horizontal="center" vertical="center"/>
    </xf>
    <xf numFmtId="0" fontId="0" fillId="0" borderId="54" xfId="0" applyBorder="1" applyAlignment="1" applyProtection="1">
      <alignment horizontal="center" vertical="center"/>
    </xf>
    <xf numFmtId="0" fontId="0" fillId="0" borderId="80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66" fontId="2" fillId="0" borderId="78" xfId="0" applyNumberFormat="1" applyFont="1" applyBorder="1" applyAlignment="1" applyProtection="1">
      <alignment horizontal="right" vertical="center"/>
    </xf>
    <xf numFmtId="0" fontId="0" fillId="0" borderId="54" xfId="0" applyBorder="1" applyAlignment="1" applyProtection="1">
      <alignment horizontal="right" vertical="center"/>
    </xf>
    <xf numFmtId="0" fontId="0" fillId="0" borderId="80" xfId="0" applyBorder="1" applyAlignment="1" applyProtection="1">
      <alignment horizontal="right" vertical="center"/>
    </xf>
    <xf numFmtId="0" fontId="0" fillId="0" borderId="25" xfId="0" applyBorder="1" applyAlignment="1" applyProtection="1">
      <alignment horizontal="right" vertical="center"/>
    </xf>
    <xf numFmtId="0" fontId="0" fillId="0" borderId="18" xfId="0" applyBorder="1" applyAlignment="1" applyProtection="1">
      <alignment horizontal="right" vertical="center"/>
    </xf>
    <xf numFmtId="0" fontId="0" fillId="0" borderId="10" xfId="0" applyBorder="1" applyAlignment="1" applyProtection="1">
      <alignment horizontal="right" vertical="center"/>
    </xf>
    <xf numFmtId="0" fontId="0" fillId="2" borderId="78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0" fontId="0" fillId="0" borderId="80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84" xfId="0" applyBorder="1" applyAlignment="1" applyProtection="1">
      <protection locked="0"/>
    </xf>
    <xf numFmtId="0" fontId="0" fillId="0" borderId="85" xfId="0" applyBorder="1" applyAlignment="1" applyProtection="1">
      <protection locked="0"/>
    </xf>
    <xf numFmtId="166" fontId="2" fillId="0" borderId="77" xfId="0" applyNumberFormat="1" applyFont="1" applyFill="1" applyBorder="1" applyAlignment="1" applyProtection="1">
      <alignment horizontal="left" vertical="center"/>
    </xf>
    <xf numFmtId="0" fontId="2" fillId="0" borderId="77" xfId="0" applyFont="1" applyBorder="1" applyAlignment="1" applyProtection="1"/>
    <xf numFmtId="167" fontId="0" fillId="2" borderId="77" xfId="0" applyNumberFormat="1" applyFill="1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protection locked="0"/>
    </xf>
    <xf numFmtId="166" fontId="2" fillId="0" borderId="77" xfId="0" applyNumberFormat="1" applyFont="1" applyBorder="1" applyAlignment="1" applyProtection="1">
      <alignment horizontal="right" vertical="center"/>
    </xf>
    <xf numFmtId="0" fontId="0" fillId="0" borderId="77" xfId="0" applyBorder="1" applyAlignment="1" applyProtection="1">
      <alignment horizontal="right" vertical="center"/>
    </xf>
    <xf numFmtId="166" fontId="0" fillId="2" borderId="94" xfId="0" applyNumberFormat="1" applyFill="1" applyBorder="1" applyAlignment="1" applyProtection="1">
      <protection locked="0"/>
    </xf>
    <xf numFmtId="0" fontId="0" fillId="0" borderId="95" xfId="0" applyBorder="1" applyAlignment="1" applyProtection="1">
      <protection locked="0"/>
    </xf>
    <xf numFmtId="0" fontId="0" fillId="0" borderId="98" xfId="0" applyBorder="1" applyAlignment="1" applyProtection="1">
      <protection locked="0"/>
    </xf>
    <xf numFmtId="0" fontId="3" fillId="5" borderId="78" xfId="0" applyFont="1" applyFill="1" applyBorder="1" applyAlignment="1" applyProtection="1">
      <alignment vertical="center"/>
    </xf>
    <xf numFmtId="2" fontId="4" fillId="5" borderId="78" xfId="0" applyNumberFormat="1" applyFont="1" applyFill="1" applyBorder="1" applyAlignment="1" applyProtection="1">
      <alignment horizontal="center" vertical="center"/>
    </xf>
    <xf numFmtId="166" fontId="4" fillId="5" borderId="78" xfId="0" applyNumberFormat="1" applyFont="1" applyFill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textRotation="90" wrapText="1"/>
    </xf>
    <xf numFmtId="0" fontId="3" fillId="0" borderId="77" xfId="0" applyFont="1" applyBorder="1" applyAlignment="1" applyProtection="1">
      <alignment textRotation="90" wrapText="1"/>
    </xf>
    <xf numFmtId="0" fontId="3" fillId="0" borderId="16" xfId="0" applyFont="1" applyBorder="1" applyAlignment="1" applyProtection="1">
      <alignment horizontal="center" textRotation="90" wrapText="1"/>
    </xf>
    <xf numFmtId="0" fontId="0" fillId="0" borderId="6" xfId="0" applyBorder="1" applyAlignment="1" applyProtection="1">
      <alignment horizontal="center" wrapText="1"/>
    </xf>
    <xf numFmtId="0" fontId="0" fillId="0" borderId="7" xfId="0" applyBorder="1" applyAlignment="1" applyProtection="1">
      <alignment horizontal="center" wrapText="1"/>
    </xf>
    <xf numFmtId="0" fontId="0" fillId="0" borderId="25" xfId="0" applyBorder="1" applyAlignment="1" applyProtection="1">
      <alignment horizontal="center" wrapText="1"/>
    </xf>
    <xf numFmtId="1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5" fillId="18" borderId="81" xfId="0" applyFont="1" applyFill="1" applyBorder="1" applyAlignment="1" applyProtection="1"/>
    <xf numFmtId="0" fontId="0" fillId="0" borderId="84" xfId="0" applyBorder="1" applyAlignment="1" applyProtection="1"/>
    <xf numFmtId="0" fontId="0" fillId="0" borderId="86" xfId="0" applyBorder="1" applyAlignment="1" applyProtection="1"/>
    <xf numFmtId="1" fontId="4" fillId="5" borderId="78" xfId="0" applyNumberFormat="1" applyFont="1" applyFill="1" applyBorder="1" applyAlignment="1" applyProtection="1">
      <alignment horizontal="center" vertical="center"/>
    </xf>
    <xf numFmtId="0" fontId="4" fillId="5" borderId="78" xfId="0" applyFont="1" applyFill="1" applyBorder="1" applyAlignment="1" applyProtection="1">
      <alignment horizontal="center" vertical="center"/>
    </xf>
    <xf numFmtId="166" fontId="8" fillId="3" borderId="94" xfId="0" applyNumberFormat="1" applyFont="1" applyFill="1" applyBorder="1" applyAlignment="1" applyProtection="1">
      <protection locked="0"/>
    </xf>
    <xf numFmtId="0" fontId="0" fillId="0" borderId="96" xfId="0" applyBorder="1" applyAlignment="1" applyProtection="1">
      <protection locked="0"/>
    </xf>
    <xf numFmtId="0" fontId="8" fillId="0" borderId="0" xfId="0" applyFont="1" applyBorder="1" applyAlignment="1" applyProtection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6" fontId="5" fillId="3" borderId="81" xfId="0" applyNumberFormat="1" applyFont="1" applyFill="1" applyBorder="1" applyAlignment="1" applyProtection="1"/>
    <xf numFmtId="166" fontId="8" fillId="3" borderId="81" xfId="0" applyNumberFormat="1" applyFont="1" applyFill="1" applyBorder="1" applyAlignment="1" applyProtection="1">
      <protection locked="0"/>
    </xf>
    <xf numFmtId="0" fontId="4" fillId="3" borderId="5" xfId="0" applyFont="1" applyFill="1" applyBorder="1" applyAlignment="1" applyProtection="1">
      <alignment vertical="center"/>
    </xf>
    <xf numFmtId="0" fontId="0" fillId="0" borderId="6" xfId="0" applyBorder="1" applyAlignment="1" applyProtection="1"/>
    <xf numFmtId="166" fontId="4" fillId="3" borderId="17" xfId="0" applyNumberFormat="1" applyFont="1" applyFill="1" applyBorder="1" applyAlignment="1" applyProtection="1">
      <alignment vertical="center"/>
    </xf>
    <xf numFmtId="166" fontId="16" fillId="3" borderId="81" xfId="0" applyNumberFormat="1" applyFont="1" applyFill="1" applyBorder="1" applyAlignment="1" applyProtection="1">
      <protection locked="0"/>
    </xf>
    <xf numFmtId="166" fontId="16" fillId="3" borderId="84" xfId="0" applyNumberFormat="1" applyFont="1" applyFill="1" applyBorder="1" applyAlignment="1" applyProtection="1">
      <protection locked="0"/>
    </xf>
    <xf numFmtId="166" fontId="16" fillId="3" borderId="85" xfId="0" applyNumberFormat="1" applyFont="1" applyFill="1" applyBorder="1" applyAlignment="1" applyProtection="1">
      <protection locked="0"/>
    </xf>
    <xf numFmtId="0" fontId="16" fillId="0" borderId="84" xfId="0" applyFont="1" applyBorder="1" applyAlignment="1" applyProtection="1">
      <protection locked="0"/>
    </xf>
    <xf numFmtId="0" fontId="16" fillId="0" borderId="85" xfId="0" applyFont="1" applyBorder="1" applyAlignment="1" applyProtection="1">
      <protection locked="0"/>
    </xf>
    <xf numFmtId="166" fontId="3" fillId="0" borderId="81" xfId="0" applyNumberFormat="1" applyFont="1" applyBorder="1" applyAlignment="1" applyProtection="1">
      <alignment horizontal="center" textRotation="90" wrapText="1"/>
    </xf>
    <xf numFmtId="0" fontId="0" fillId="0" borderId="84" xfId="0" applyBorder="1" applyAlignment="1" applyProtection="1">
      <alignment horizontal="center" textRotation="90" wrapText="1"/>
    </xf>
    <xf numFmtId="0" fontId="0" fillId="0" borderId="85" xfId="0" applyBorder="1" applyAlignment="1" applyProtection="1">
      <alignment horizontal="center" textRotation="90" wrapText="1"/>
    </xf>
    <xf numFmtId="0" fontId="0" fillId="0" borderId="0" xfId="0" applyAlignment="1" applyProtection="1">
      <protection locked="0"/>
    </xf>
    <xf numFmtId="0" fontId="3" fillId="0" borderId="81" xfId="0" applyFont="1" applyBorder="1" applyAlignment="1" applyProtection="1">
      <alignment horizontal="center" wrapText="1"/>
    </xf>
    <xf numFmtId="0" fontId="0" fillId="0" borderId="84" xfId="0" applyBorder="1" applyAlignment="1" applyProtection="1">
      <alignment horizontal="center" wrapText="1"/>
    </xf>
    <xf numFmtId="0" fontId="0" fillId="0" borderId="86" xfId="0" applyBorder="1" applyAlignment="1" applyProtection="1">
      <alignment horizontal="center" wrapText="1"/>
    </xf>
    <xf numFmtId="166" fontId="16" fillId="3" borderId="187" xfId="0" applyNumberFormat="1" applyFont="1" applyFill="1" applyBorder="1" applyAlignment="1" applyProtection="1">
      <protection locked="0"/>
    </xf>
    <xf numFmtId="166" fontId="16" fillId="3" borderId="164" xfId="0" applyNumberFormat="1" applyFont="1" applyFill="1" applyBorder="1" applyAlignment="1" applyProtection="1">
      <protection locked="0"/>
    </xf>
    <xf numFmtId="166" fontId="16" fillId="3" borderId="113" xfId="0" applyNumberFormat="1" applyFont="1" applyFill="1" applyBorder="1" applyAlignment="1" applyProtection="1">
      <protection locked="0"/>
    </xf>
    <xf numFmtId="14" fontId="0" fillId="0" borderId="0" xfId="0" applyNumberFormat="1" applyAlignment="1" applyProtection="1">
      <alignment horizontal="right"/>
      <protection locked="0"/>
    </xf>
    <xf numFmtId="0" fontId="15" fillId="0" borderId="195" xfId="0" applyFont="1" applyBorder="1" applyAlignment="1" applyProtection="1">
      <alignment horizontal="right"/>
    </xf>
    <xf numFmtId="0" fontId="0" fillId="0" borderId="195" xfId="0" applyBorder="1" applyAlignment="1">
      <alignment horizontal="right"/>
    </xf>
    <xf numFmtId="0" fontId="0" fillId="0" borderId="204" xfId="0" applyBorder="1" applyAlignment="1">
      <alignment horizontal="right"/>
    </xf>
    <xf numFmtId="166" fontId="4" fillId="27" borderId="206" xfId="0" applyNumberFormat="1" applyFont="1" applyFill="1" applyBorder="1" applyAlignment="1" applyProtection="1">
      <alignment vertical="center"/>
    </xf>
    <xf numFmtId="0" fontId="0" fillId="0" borderId="181" xfId="0" applyBorder="1" applyAlignment="1"/>
    <xf numFmtId="0" fontId="0" fillId="0" borderId="36" xfId="0" applyBorder="1" applyAlignment="1"/>
    <xf numFmtId="0" fontId="0" fillId="0" borderId="90" xfId="0" applyBorder="1" applyAlignment="1"/>
    <xf numFmtId="0" fontId="4" fillId="27" borderId="176" xfId="0" applyFont="1" applyFill="1" applyBorder="1" applyAlignment="1" applyProtection="1">
      <alignment vertical="center"/>
    </xf>
    <xf numFmtId="0" fontId="0" fillId="0" borderId="206" xfId="0" applyBorder="1" applyAlignment="1"/>
    <xf numFmtId="0" fontId="0" fillId="0" borderId="28" xfId="0" applyBorder="1" applyAlignment="1"/>
    <xf numFmtId="166" fontId="74" fillId="11" borderId="0" xfId="0" applyNumberFormat="1" applyFont="1" applyFill="1" applyBorder="1" applyAlignment="1" applyProtection="1">
      <protection locked="0" hidden="1"/>
    </xf>
    <xf numFmtId="0" fontId="75" fillId="0" borderId="0" xfId="0" applyFont="1" applyBorder="1" applyAlignment="1" applyProtection="1">
      <protection locked="0"/>
    </xf>
    <xf numFmtId="1" fontId="10" fillId="38" borderId="201" xfId="0" applyNumberFormat="1" applyFont="1" applyFill="1" applyBorder="1" applyAlignment="1" applyProtection="1">
      <alignment horizontal="center" vertical="center"/>
    </xf>
    <xf numFmtId="0" fontId="10" fillId="33" borderId="201" xfId="0" applyFont="1" applyFill="1" applyBorder="1" applyAlignment="1" applyProtection="1">
      <alignment horizontal="center" vertical="center"/>
    </xf>
    <xf numFmtId="0" fontId="0" fillId="0" borderId="201" xfId="0" applyBorder="1" applyAlignment="1"/>
    <xf numFmtId="166" fontId="16" fillId="32" borderId="192" xfId="0" applyNumberFormat="1" applyFont="1" applyFill="1" applyBorder="1" applyAlignment="1" applyProtection="1">
      <protection locked="0"/>
    </xf>
    <xf numFmtId="0" fontId="16" fillId="21" borderId="193" xfId="0" applyFont="1" applyFill="1" applyBorder="1" applyAlignment="1" applyProtection="1">
      <protection locked="0"/>
    </xf>
    <xf numFmtId="0" fontId="16" fillId="21" borderId="194" xfId="0" applyFont="1" applyFill="1" applyBorder="1" applyAlignment="1" applyProtection="1">
      <protection locked="0"/>
    </xf>
    <xf numFmtId="166" fontId="16" fillId="32" borderId="245" xfId="0" applyNumberFormat="1" applyFont="1" applyFill="1" applyBorder="1" applyAlignment="1" applyProtection="1">
      <protection locked="0"/>
    </xf>
    <xf numFmtId="0" fontId="16" fillId="21" borderId="246" xfId="0" applyFont="1" applyFill="1" applyBorder="1" applyAlignment="1" applyProtection="1">
      <protection locked="0"/>
    </xf>
    <xf numFmtId="0" fontId="16" fillId="21" borderId="247" xfId="0" applyFont="1" applyFill="1" applyBorder="1" applyAlignment="1" applyProtection="1">
      <protection locked="0"/>
    </xf>
    <xf numFmtId="0" fontId="29" fillId="27" borderId="174" xfId="0" applyFont="1" applyFill="1" applyBorder="1" applyAlignment="1" applyProtection="1">
      <alignment horizontal="right"/>
    </xf>
    <xf numFmtId="0" fontId="0" fillId="0" borderId="174" xfId="0" applyBorder="1" applyAlignment="1"/>
    <xf numFmtId="0" fontId="3" fillId="0" borderId="162" xfId="0" applyFont="1" applyBorder="1" applyAlignment="1" applyProtection="1">
      <alignment horizontal="center" textRotation="90" wrapText="1"/>
    </xf>
    <xf numFmtId="0" fontId="0" fillId="0" borderId="162" xfId="0" applyBorder="1" applyAlignment="1">
      <alignment wrapText="1"/>
    </xf>
    <xf numFmtId="0" fontId="5" fillId="6" borderId="163" xfId="0" applyFont="1" applyFill="1" applyBorder="1" applyAlignment="1" applyProtection="1"/>
    <xf numFmtId="0" fontId="0" fillId="0" borderId="164" xfId="0" applyBorder="1" applyAlignment="1"/>
    <xf numFmtId="0" fontId="0" fillId="0" borderId="165" xfId="0" applyBorder="1" applyAlignment="1"/>
    <xf numFmtId="0" fontId="3" fillId="0" borderId="0" xfId="0" applyFont="1" applyBorder="1" applyAlignment="1" applyProtection="1"/>
    <xf numFmtId="0" fontId="0" fillId="0" borderId="0" xfId="0" applyBorder="1" applyAlignment="1"/>
    <xf numFmtId="0" fontId="3" fillId="0" borderId="0" xfId="0" applyFont="1" applyAlignment="1">
      <alignment vertical="center"/>
    </xf>
    <xf numFmtId="0" fontId="0" fillId="0" borderId="0" xfId="0" applyAlignment="1"/>
    <xf numFmtId="1" fontId="3" fillId="11" borderId="201" xfId="0" applyNumberFormat="1" applyFont="1" applyFill="1" applyBorder="1" applyAlignment="1" applyProtection="1">
      <protection locked="0"/>
    </xf>
    <xf numFmtId="166" fontId="8" fillId="33" borderId="227" xfId="0" applyNumberFormat="1" applyFont="1" applyFill="1" applyBorder="1" applyAlignment="1" applyProtection="1">
      <alignment horizontal="right" vertical="top"/>
    </xf>
    <xf numFmtId="0" fontId="0" fillId="33" borderId="227" xfId="0" applyFill="1" applyBorder="1" applyAlignment="1" applyProtection="1">
      <alignment horizontal="right"/>
    </xf>
    <xf numFmtId="166" fontId="5" fillId="27" borderId="174" xfId="0" applyNumberFormat="1" applyFont="1" applyFill="1" applyBorder="1" applyAlignment="1" applyProtection="1">
      <alignment horizontal="right" vertical="center"/>
    </xf>
    <xf numFmtId="166" fontId="29" fillId="38" borderId="109" xfId="0" applyNumberFormat="1" applyFont="1" applyFill="1" applyBorder="1" applyAlignment="1" applyProtection="1">
      <alignment horizontal="center" wrapText="1"/>
    </xf>
    <xf numFmtId="0" fontId="0" fillId="33" borderId="195" xfId="0" applyFill="1" applyBorder="1" applyAlignment="1" applyProtection="1">
      <alignment wrapText="1"/>
    </xf>
    <xf numFmtId="0" fontId="0" fillId="33" borderId="195" xfId="0" applyFill="1" applyBorder="1" applyAlignment="1">
      <alignment wrapText="1"/>
    </xf>
    <xf numFmtId="0" fontId="0" fillId="33" borderId="197" xfId="0" applyFill="1" applyBorder="1" applyAlignment="1">
      <alignment wrapText="1"/>
    </xf>
    <xf numFmtId="0" fontId="0" fillId="33" borderId="15" xfId="0" applyFill="1" applyBorder="1" applyAlignment="1" applyProtection="1">
      <alignment wrapText="1"/>
    </xf>
    <xf numFmtId="0" fontId="0" fillId="33" borderId="0" xfId="0" applyFill="1" applyBorder="1" applyAlignment="1" applyProtection="1">
      <alignment wrapText="1"/>
    </xf>
    <xf numFmtId="0" fontId="0" fillId="33" borderId="0" xfId="0" applyFill="1" applyBorder="1" applyAlignment="1">
      <alignment wrapText="1"/>
    </xf>
    <xf numFmtId="0" fontId="0" fillId="33" borderId="37" xfId="0" applyFill="1" applyBorder="1" applyAlignment="1">
      <alignment wrapText="1"/>
    </xf>
    <xf numFmtId="0" fontId="0" fillId="33" borderId="178" xfId="0" applyFill="1" applyBorder="1" applyAlignment="1" applyProtection="1">
      <alignment wrapText="1"/>
    </xf>
    <xf numFmtId="0" fontId="0" fillId="33" borderId="18" xfId="0" applyFill="1" applyBorder="1" applyAlignment="1" applyProtection="1">
      <alignment wrapText="1"/>
    </xf>
    <xf numFmtId="0" fontId="0" fillId="33" borderId="18" xfId="0" applyFill="1" applyBorder="1" applyAlignment="1">
      <alignment wrapText="1"/>
    </xf>
    <xf numFmtId="0" fontId="0" fillId="33" borderId="39" xfId="0" applyFill="1" applyBorder="1" applyAlignment="1">
      <alignment wrapText="1"/>
    </xf>
    <xf numFmtId="0" fontId="8" fillId="0" borderId="0" xfId="0" applyFont="1" applyBorder="1" applyAlignment="1">
      <alignment vertical="center"/>
    </xf>
    <xf numFmtId="169" fontId="8" fillId="26" borderId="258" xfId="0" applyNumberFormat="1" applyFont="1" applyFill="1" applyBorder="1" applyAlignment="1" applyProtection="1">
      <alignment horizontal="center" vertical="center"/>
    </xf>
    <xf numFmtId="0" fontId="0" fillId="0" borderId="165" xfId="0" applyBorder="1" applyAlignment="1">
      <alignment vertical="center"/>
    </xf>
    <xf numFmtId="0" fontId="4" fillId="33" borderId="201" xfId="0" applyFont="1" applyFill="1" applyBorder="1" applyAlignment="1" applyProtection="1">
      <alignment horizontal="center" vertical="center"/>
    </xf>
    <xf numFmtId="0" fontId="11" fillId="33" borderId="201" xfId="0" applyFont="1" applyFill="1" applyBorder="1" applyAlignment="1" applyProtection="1">
      <alignment horizontal="center" vertical="center"/>
    </xf>
    <xf numFmtId="0" fontId="8" fillId="33" borderId="201" xfId="0" applyFont="1" applyFill="1" applyBorder="1" applyAlignment="1" applyProtection="1">
      <alignment vertical="center"/>
    </xf>
    <xf numFmtId="0" fontId="0" fillId="33" borderId="201" xfId="0" applyFill="1" applyBorder="1" applyAlignment="1" applyProtection="1">
      <alignment vertical="center"/>
    </xf>
    <xf numFmtId="1" fontId="8" fillId="33" borderId="201" xfId="0" applyNumberFormat="1" applyFont="1" applyFill="1" applyBorder="1" applyAlignment="1" applyProtection="1">
      <alignment vertical="center"/>
    </xf>
    <xf numFmtId="0" fontId="8" fillId="33" borderId="201" xfId="0" applyFont="1" applyFill="1" applyBorder="1" applyAlignment="1" applyProtection="1">
      <alignment vertical="center" wrapText="1"/>
    </xf>
    <xf numFmtId="0" fontId="8" fillId="2" borderId="201" xfId="0" applyFont="1" applyFill="1" applyBorder="1" applyAlignment="1" applyProtection="1">
      <alignment horizontal="left" vertical="center"/>
      <protection locked="0"/>
    </xf>
    <xf numFmtId="0" fontId="0" fillId="0" borderId="201" xfId="0" applyBorder="1" applyAlignment="1" applyProtection="1">
      <alignment horizontal="left" vertical="center"/>
      <protection locked="0"/>
    </xf>
    <xf numFmtId="166" fontId="8" fillId="11" borderId="201" xfId="0" applyNumberFormat="1" applyFont="1" applyFill="1" applyBorder="1" applyAlignment="1" applyProtection="1">
      <alignment horizontal="left" vertical="center"/>
      <protection locked="0"/>
    </xf>
    <xf numFmtId="0" fontId="29" fillId="0" borderId="260" xfId="0" applyFont="1" applyBorder="1" applyAlignment="1" applyProtection="1">
      <alignment horizontal="left" vertical="center"/>
    </xf>
    <xf numFmtId="0" fontId="3" fillId="0" borderId="260" xfId="0" applyFont="1" applyBorder="1" applyAlignment="1" applyProtection="1">
      <alignment horizontal="left" vertical="center" wrapText="1"/>
    </xf>
    <xf numFmtId="0" fontId="3" fillId="0" borderId="260" xfId="0" applyFont="1" applyBorder="1" applyAlignment="1" applyProtection="1">
      <alignment horizontal="left" vertical="center"/>
    </xf>
    <xf numFmtId="0" fontId="5" fillId="0" borderId="187" xfId="0" applyFont="1" applyBorder="1" applyAlignment="1" applyProtection="1">
      <alignment horizontal="left" vertical="center"/>
    </xf>
    <xf numFmtId="0" fontId="5" fillId="0" borderId="164" xfId="0" applyFont="1" applyBorder="1" applyAlignment="1" applyProtection="1">
      <alignment horizontal="left" vertical="center"/>
    </xf>
    <xf numFmtId="0" fontId="5" fillId="0" borderId="165" xfId="0" applyFont="1" applyBorder="1" applyAlignment="1" applyProtection="1">
      <alignment horizontal="left" vertical="center"/>
    </xf>
    <xf numFmtId="1" fontId="31" fillId="20" borderId="2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99" xfId="0" applyBorder="1" applyAlignment="1" applyProtection="1">
      <alignment vertical="center"/>
      <protection locked="0"/>
    </xf>
    <xf numFmtId="0" fontId="0" fillId="0" borderId="184" xfId="0" applyBorder="1" applyAlignment="1" applyProtection="1">
      <alignment vertical="center"/>
      <protection locked="0"/>
    </xf>
    <xf numFmtId="0" fontId="0" fillId="0" borderId="200" xfId="0" applyBorder="1" applyAlignment="1" applyProtection="1">
      <alignment vertical="center"/>
      <protection locked="0"/>
    </xf>
    <xf numFmtId="166" fontId="78" fillId="38" borderId="196" xfId="0" applyNumberFormat="1" applyFont="1" applyFill="1" applyBorder="1" applyAlignment="1" applyProtection="1">
      <alignment horizontal="center" vertical="center" wrapText="1"/>
    </xf>
    <xf numFmtId="0" fontId="0" fillId="0" borderId="195" xfId="0" applyBorder="1" applyAlignment="1">
      <alignment vertical="center"/>
    </xf>
    <xf numFmtId="0" fontId="0" fillId="0" borderId="197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169" fontId="8" fillId="0" borderId="15" xfId="0" applyNumberFormat="1" applyFont="1" applyBorder="1" applyAlignment="1" applyProtection="1">
      <alignment horizontal="center" vertical="center"/>
    </xf>
    <xf numFmtId="0" fontId="0" fillId="0" borderId="172" xfId="0" applyBorder="1" applyAlignment="1"/>
    <xf numFmtId="0" fontId="0" fillId="0" borderId="172" xfId="0" applyBorder="1" applyAlignment="1">
      <alignment vertical="center"/>
    </xf>
    <xf numFmtId="0" fontId="74" fillId="11" borderId="0" xfId="0" applyFont="1" applyFill="1" applyBorder="1" applyAlignment="1" applyProtection="1">
      <protection locked="0" hidden="1"/>
    </xf>
    <xf numFmtId="166" fontId="3" fillId="0" borderId="192" xfId="0" applyNumberFormat="1" applyFont="1" applyBorder="1" applyAlignment="1" applyProtection="1">
      <alignment horizontal="center" vertical="center" wrapText="1"/>
    </xf>
    <xf numFmtId="0" fontId="0" fillId="0" borderId="193" xfId="0" applyBorder="1" applyAlignment="1" applyProtection="1">
      <alignment horizontal="center" vertical="center" wrapText="1"/>
    </xf>
    <xf numFmtId="0" fontId="0" fillId="0" borderId="194" xfId="0" applyBorder="1" applyAlignment="1" applyProtection="1">
      <alignment horizontal="center" vertical="center" wrapText="1"/>
    </xf>
    <xf numFmtId="0" fontId="3" fillId="24" borderId="0" xfId="0" applyFont="1" applyFill="1" applyBorder="1" applyAlignment="1" applyProtection="1">
      <alignment horizontal="center" textRotation="90" wrapText="1"/>
    </xf>
    <xf numFmtId="0" fontId="0" fillId="24" borderId="0" xfId="0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/>
    <xf numFmtId="1" fontId="3" fillId="24" borderId="0" xfId="0" applyNumberFormat="1" applyFont="1" applyFill="1" applyBorder="1" applyAlignment="1" applyProtection="1">
      <alignment horizontal="left" vertical="center"/>
    </xf>
    <xf numFmtId="0" fontId="3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vertical="center"/>
    </xf>
    <xf numFmtId="0" fontId="0" fillId="24" borderId="0" xfId="0" applyFill="1" applyBorder="1" applyAlignment="1" applyProtection="1"/>
    <xf numFmtId="49" fontId="74" fillId="11" borderId="172" xfId="0" applyNumberFormat="1" applyFont="1" applyFill="1" applyBorder="1" applyAlignment="1" applyProtection="1">
      <alignment horizontal="center"/>
      <protection locked="0"/>
    </xf>
    <xf numFmtId="0" fontId="75" fillId="0" borderId="172" xfId="0" applyFont="1" applyBorder="1" applyAlignment="1"/>
    <xf numFmtId="0" fontId="74" fillId="11" borderId="172" xfId="0" applyFont="1" applyFill="1" applyBorder="1" applyAlignment="1" applyProtection="1">
      <alignment horizontal="center" vertical="center"/>
      <protection locked="0" hidden="1"/>
    </xf>
    <xf numFmtId="0" fontId="75" fillId="0" borderId="172" xfId="0" applyFont="1" applyBorder="1" applyAlignment="1" applyProtection="1">
      <protection locked="0"/>
    </xf>
    <xf numFmtId="0" fontId="3" fillId="33" borderId="28" xfId="0" applyFont="1" applyFill="1" applyBorder="1" applyAlignment="1"/>
    <xf numFmtId="0" fontId="3" fillId="33" borderId="36" xfId="0" applyFont="1" applyFill="1" applyBorder="1" applyAlignment="1"/>
    <xf numFmtId="0" fontId="3" fillId="33" borderId="43" xfId="0" applyFont="1" applyFill="1" applyBorder="1" applyAlignment="1"/>
    <xf numFmtId="166" fontId="5" fillId="43" borderId="27" xfId="0" applyNumberFormat="1" applyFont="1" applyFill="1" applyBorder="1" applyAlignment="1" applyProtection="1">
      <alignment horizontal="center" vertical="center"/>
    </xf>
    <xf numFmtId="0" fontId="0" fillId="0" borderId="37" xfId="0" applyBorder="1" applyAlignment="1"/>
    <xf numFmtId="0" fontId="0" fillId="0" borderId="27" xfId="0" applyBorder="1" applyAlignment="1"/>
    <xf numFmtId="0" fontId="0" fillId="0" borderId="44" xfId="0" applyBorder="1" applyAlignment="1"/>
    <xf numFmtId="0" fontId="0" fillId="0" borderId="18" xfId="0" applyBorder="1" applyAlignment="1"/>
    <xf numFmtId="0" fontId="0" fillId="0" borderId="39" xfId="0" applyBorder="1" applyAlignment="1"/>
    <xf numFmtId="0" fontId="3" fillId="38" borderId="252" xfId="0" applyFont="1" applyFill="1" applyBorder="1" applyAlignment="1" applyProtection="1">
      <alignment horizontal="left" vertical="center" wrapText="1"/>
    </xf>
    <xf numFmtId="0" fontId="0" fillId="0" borderId="253" xfId="0" applyBorder="1" applyAlignment="1">
      <alignment horizontal="left" vertical="center" wrapText="1"/>
    </xf>
    <xf numFmtId="0" fontId="0" fillId="0" borderId="254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5" fillId="13" borderId="207" xfId="0" applyFont="1" applyFill="1" applyBorder="1" applyAlignment="1" applyProtection="1"/>
    <xf numFmtId="0" fontId="0" fillId="0" borderId="175" xfId="0" applyBorder="1" applyAlignment="1"/>
    <xf numFmtId="166" fontId="8" fillId="9" borderId="109" xfId="0" applyNumberFormat="1" applyFont="1" applyFill="1" applyBorder="1" applyAlignment="1" applyProtection="1">
      <alignment horizontal="right" vertical="center"/>
    </xf>
    <xf numFmtId="0" fontId="0" fillId="0" borderId="80" xfId="0" applyBorder="1" applyAlignment="1" applyProtection="1"/>
    <xf numFmtId="171" fontId="8" fillId="14" borderId="109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80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178" xfId="0" applyNumberFormat="1" applyFont="1" applyFill="1" applyBorder="1" applyAlignment="1" applyProtection="1">
      <alignment horizontal="right" vertical="center" wrapText="1"/>
      <protection hidden="1"/>
    </xf>
    <xf numFmtId="171" fontId="8" fillId="14" borderId="10" xfId="0" applyNumberFormat="1" applyFont="1" applyFill="1" applyBorder="1" applyAlignment="1" applyProtection="1">
      <alignment horizontal="right" vertical="center" wrapText="1"/>
      <protection hidden="1"/>
    </xf>
    <xf numFmtId="166" fontId="8" fillId="2" borderId="201" xfId="0" applyNumberFormat="1" applyFont="1" applyFill="1" applyBorder="1" applyAlignment="1" applyProtection="1">
      <alignment horizontal="left" vertical="center"/>
      <protection locked="0"/>
    </xf>
    <xf numFmtId="0" fontId="3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wrapText="1"/>
    </xf>
    <xf numFmtId="14" fontId="74" fillId="22" borderId="0" xfId="0" applyNumberFormat="1" applyFont="1" applyFill="1" applyBorder="1" applyAlignment="1" applyProtection="1">
      <alignment horizontal="right"/>
      <protection locked="0"/>
    </xf>
    <xf numFmtId="166" fontId="3" fillId="12" borderId="208" xfId="0" applyNumberFormat="1" applyFont="1" applyFill="1" applyBorder="1" applyAlignment="1" applyProtection="1">
      <alignment horizontal="center" textRotation="90" wrapText="1"/>
    </xf>
    <xf numFmtId="0" fontId="0" fillId="0" borderId="208" xfId="0" applyBorder="1" applyAlignment="1" applyProtection="1"/>
    <xf numFmtId="166" fontId="5" fillId="13" borderId="176" xfId="0" applyNumberFormat="1" applyFont="1" applyFill="1" applyBorder="1" applyAlignment="1" applyProtection="1"/>
    <xf numFmtId="0" fontId="0" fillId="0" borderId="177" xfId="0" applyBorder="1" applyAlignment="1"/>
    <xf numFmtId="0" fontId="3" fillId="24" borderId="20" xfId="0" applyFont="1" applyFill="1" applyBorder="1" applyAlignment="1" applyProtection="1">
      <alignment horizontal="center" textRotation="90" wrapText="1"/>
      <protection locked="0"/>
    </xf>
    <xf numFmtId="0" fontId="3" fillId="0" borderId="20" xfId="0" applyFont="1" applyBorder="1" applyAlignment="1">
      <alignment horizontal="center" textRotation="90" wrapText="1"/>
    </xf>
    <xf numFmtId="0" fontId="0" fillId="0" borderId="179" xfId="0" applyBorder="1" applyAlignment="1">
      <alignment wrapText="1"/>
    </xf>
    <xf numFmtId="0" fontId="5" fillId="6" borderId="201" xfId="0" applyFont="1" applyFill="1" applyBorder="1" applyAlignment="1" applyProtection="1"/>
    <xf numFmtId="0" fontId="3" fillId="0" borderId="109" xfId="0" applyFont="1" applyBorder="1" applyAlignment="1" applyProtection="1">
      <alignment horizontal="center" textRotation="90" wrapText="1"/>
    </xf>
    <xf numFmtId="0" fontId="0" fillId="0" borderId="80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72" xfId="0" applyBorder="1" applyAlignment="1">
      <alignment wrapText="1"/>
    </xf>
    <xf numFmtId="0" fontId="0" fillId="0" borderId="178" xfId="0" applyBorder="1" applyAlignment="1">
      <alignment wrapText="1"/>
    </xf>
    <xf numFmtId="0" fontId="0" fillId="0" borderId="10" xfId="0" applyBorder="1" applyAlignment="1">
      <alignment wrapText="1"/>
    </xf>
    <xf numFmtId="166" fontId="29" fillId="35" borderId="41" xfId="0" applyNumberFormat="1" applyFont="1" applyFill="1" applyBorder="1" applyAlignment="1" applyProtection="1">
      <alignment horizontal="center" textRotation="90" wrapText="1"/>
    </xf>
    <xf numFmtId="166" fontId="29" fillId="38" borderId="89" xfId="0" applyNumberFormat="1" applyFont="1" applyFill="1" applyBorder="1" applyAlignment="1" applyProtection="1">
      <alignment horizontal="center" textRotation="90" wrapText="1"/>
    </xf>
    <xf numFmtId="0" fontId="0" fillId="33" borderId="40" xfId="0" applyFill="1" applyBorder="1" applyAlignment="1" applyProtection="1"/>
    <xf numFmtId="0" fontId="0" fillId="33" borderId="182" xfId="0" applyFill="1" applyBorder="1" applyAlignment="1" applyProtection="1"/>
    <xf numFmtId="166" fontId="29" fillId="38" borderId="109" xfId="0" applyNumberFormat="1" applyFont="1" applyFill="1" applyBorder="1" applyAlignment="1" applyProtection="1">
      <alignment horizontal="center" textRotation="90" wrapText="1"/>
    </xf>
    <xf numFmtId="0" fontId="0" fillId="33" borderId="15" xfId="0" applyFill="1" applyBorder="1" applyAlignment="1" applyProtection="1"/>
    <xf numFmtId="0" fontId="0" fillId="33" borderId="178" xfId="0" applyFill="1" applyBorder="1" applyAlignment="1" applyProtection="1"/>
    <xf numFmtId="0" fontId="4" fillId="38" borderId="201" xfId="0" applyFont="1" applyFill="1" applyBorder="1" applyAlignment="1" applyProtection="1">
      <alignment horizontal="center" vertical="center"/>
    </xf>
    <xf numFmtId="166" fontId="4" fillId="38" borderId="201" xfId="0" applyNumberFormat="1" applyFont="1" applyFill="1" applyBorder="1" applyAlignment="1" applyProtection="1">
      <alignment horizontal="center" vertical="center"/>
    </xf>
    <xf numFmtId="166" fontId="11" fillId="33" borderId="201" xfId="0" applyNumberFormat="1" applyFont="1" applyFill="1" applyBorder="1" applyAlignment="1" applyProtection="1">
      <alignment horizontal="center" vertical="center"/>
    </xf>
    <xf numFmtId="2" fontId="4" fillId="38" borderId="201" xfId="0" applyNumberFormat="1" applyFont="1" applyFill="1" applyBorder="1" applyAlignment="1" applyProtection="1">
      <alignment horizontal="center" vertical="center"/>
    </xf>
    <xf numFmtId="2" fontId="11" fillId="33" borderId="201" xfId="0" applyNumberFormat="1" applyFont="1" applyFill="1" applyBorder="1" applyAlignment="1" applyProtection="1">
      <alignment horizontal="center" vertical="center"/>
    </xf>
    <xf numFmtId="49" fontId="2" fillId="2" borderId="201" xfId="0" applyNumberFormat="1" applyFont="1" applyFill="1" applyBorder="1" applyAlignment="1" applyProtection="1">
      <alignment horizontal="right" vertical="center"/>
      <protection locked="0"/>
    </xf>
    <xf numFmtId="49" fontId="0" fillId="0" borderId="201" xfId="0" applyNumberFormat="1" applyBorder="1" applyAlignment="1" applyProtection="1">
      <alignment horizontal="right" vertical="center"/>
      <protection locked="0"/>
    </xf>
    <xf numFmtId="0" fontId="0" fillId="0" borderId="201" xfId="0" applyBorder="1" applyAlignment="1" applyProtection="1">
      <alignment horizontal="right"/>
      <protection locked="0"/>
    </xf>
    <xf numFmtId="0" fontId="5" fillId="13" borderId="173" xfId="0" applyFont="1" applyFill="1" applyBorder="1" applyAlignment="1" applyProtection="1"/>
    <xf numFmtId="166" fontId="8" fillId="0" borderId="109" xfId="0" applyNumberFormat="1" applyFont="1" applyBorder="1" applyAlignment="1" applyProtection="1">
      <alignment horizontal="right" vertical="center"/>
    </xf>
    <xf numFmtId="0" fontId="0" fillId="0" borderId="178" xfId="0" applyBorder="1" applyAlignment="1" applyProtection="1">
      <alignment horizontal="right" vertical="center"/>
    </xf>
    <xf numFmtId="166" fontId="8" fillId="9" borderId="109" xfId="0" applyNumberFormat="1" applyFont="1" applyFill="1" applyBorder="1" applyAlignment="1" applyProtection="1">
      <alignment horizontal="right" vertical="center" wrapText="1"/>
    </xf>
    <xf numFmtId="0" fontId="29" fillId="0" borderId="201" xfId="0" applyFont="1" applyBorder="1" applyAlignment="1" applyProtection="1">
      <alignment horizontal="center" vertical="center" textRotation="90"/>
    </xf>
    <xf numFmtId="0" fontId="0" fillId="0" borderId="201" xfId="0" applyBorder="1" applyAlignment="1" applyProtection="1">
      <alignment textRotation="90"/>
    </xf>
    <xf numFmtId="0" fontId="29" fillId="12" borderId="201" xfId="0" applyFont="1" applyFill="1" applyBorder="1" applyAlignment="1" applyProtection="1">
      <alignment horizontal="center" textRotation="90"/>
    </xf>
    <xf numFmtId="0" fontId="0" fillId="0" borderId="201" xfId="0" applyBorder="1" applyAlignment="1" applyProtection="1"/>
    <xf numFmtId="0" fontId="64" fillId="0" borderId="0" xfId="0" applyFont="1" applyFill="1" applyBorder="1" applyAlignment="1" applyProtection="1">
      <alignment horizontal="center" vertical="top" wrapText="1"/>
    </xf>
    <xf numFmtId="0" fontId="64" fillId="0" borderId="0" xfId="0" applyFont="1" applyFill="1" applyAlignment="1" applyProtection="1">
      <alignment horizontal="center" vertical="top" wrapText="1"/>
    </xf>
    <xf numFmtId="166" fontId="4" fillId="25" borderId="6" xfId="0" applyNumberFormat="1" applyFont="1" applyFill="1" applyBorder="1" applyAlignment="1" applyProtection="1">
      <alignment horizontal="right" vertical="center"/>
    </xf>
    <xf numFmtId="0" fontId="0" fillId="0" borderId="17" xfId="0" applyBorder="1" applyAlignment="1" applyProtection="1">
      <alignment horizontal="right"/>
    </xf>
    <xf numFmtId="0" fontId="0" fillId="0" borderId="36" xfId="0" applyBorder="1" applyAlignment="1" applyProtection="1">
      <alignment horizontal="right"/>
    </xf>
    <xf numFmtId="0" fontId="0" fillId="0" borderId="30" xfId="0" applyBorder="1" applyAlignment="1" applyProtection="1">
      <alignment horizontal="right"/>
    </xf>
    <xf numFmtId="0" fontId="4" fillId="25" borderId="5" xfId="0" applyFont="1" applyFill="1" applyBorder="1" applyAlignment="1" applyProtection="1">
      <alignment horizontal="left" vertical="center"/>
    </xf>
    <xf numFmtId="166" fontId="21" fillId="22" borderId="52" xfId="0" applyNumberFormat="1" applyFont="1" applyFill="1" applyBorder="1" applyAlignment="1" applyProtection="1">
      <alignment horizontal="right" vertical="center"/>
      <protection locked="0"/>
    </xf>
    <xf numFmtId="0" fontId="0" fillId="22" borderId="52" xfId="0" applyFill="1" applyBorder="1" applyAlignment="1" applyProtection="1">
      <alignment horizontal="right" vertical="center"/>
      <protection locked="0"/>
    </xf>
    <xf numFmtId="0" fontId="0" fillId="22" borderId="52" xfId="0" applyFill="1" applyBorder="1" applyAlignment="1" applyProtection="1">
      <protection locked="0"/>
    </xf>
    <xf numFmtId="0" fontId="2" fillId="21" borderId="53" xfId="0" applyFont="1" applyFill="1" applyBorder="1" applyAlignment="1" applyProtection="1">
      <alignment horizontal="center" textRotation="90" wrapText="1"/>
    </xf>
    <xf numFmtId="0" fontId="0" fillId="0" borderId="55" xfId="0" applyBorder="1" applyAlignment="1" applyProtection="1">
      <alignment horizontal="center" textRotation="90" wrapText="1"/>
    </xf>
    <xf numFmtId="0" fontId="0" fillId="0" borderId="25" xfId="0" applyBorder="1" applyAlignment="1" applyProtection="1">
      <alignment horizontal="center" textRotation="90" wrapText="1"/>
    </xf>
    <xf numFmtId="0" fontId="0" fillId="0" borderId="10" xfId="0" applyBorder="1" applyAlignment="1" applyProtection="1">
      <alignment horizontal="center" textRotation="90" wrapText="1"/>
    </xf>
    <xf numFmtId="0" fontId="34" fillId="11" borderId="0" xfId="0" applyFont="1" applyFill="1" applyBorder="1" applyAlignment="1" applyProtection="1">
      <protection locked="0"/>
    </xf>
    <xf numFmtId="166" fontId="34" fillId="11" borderId="0" xfId="0" applyNumberFormat="1" applyFont="1" applyFill="1" applyBorder="1" applyAlignment="1" applyProtection="1">
      <protection locked="0"/>
    </xf>
    <xf numFmtId="0" fontId="8" fillId="0" borderId="57" xfId="0" applyFont="1" applyBorder="1" applyAlignment="1" applyProtection="1">
      <alignment horizontal="center" vertical="center"/>
    </xf>
    <xf numFmtId="0" fontId="8" fillId="0" borderId="54" xfId="0" applyFont="1" applyBorder="1" applyAlignment="1" applyProtection="1">
      <alignment horizontal="center" vertical="center"/>
    </xf>
    <xf numFmtId="0" fontId="8" fillId="0" borderId="56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51" xfId="0" applyFont="1" applyBorder="1" applyAlignment="1" applyProtection="1">
      <alignment horizontal="center" vertical="center"/>
    </xf>
    <xf numFmtId="0" fontId="2" fillId="23" borderId="53" xfId="0" applyFont="1" applyFill="1" applyBorder="1" applyAlignment="1" applyProtection="1">
      <alignment horizontal="center" vertical="center"/>
    </xf>
    <xf numFmtId="0" fontId="2" fillId="23" borderId="54" xfId="0" applyFont="1" applyFill="1" applyBorder="1" applyAlignment="1" applyProtection="1">
      <alignment horizontal="center" vertical="center"/>
    </xf>
    <xf numFmtId="0" fontId="2" fillId="23" borderId="55" xfId="0" applyFont="1" applyFill="1" applyBorder="1" applyAlignment="1" applyProtection="1">
      <alignment horizontal="center" vertical="center"/>
    </xf>
    <xf numFmtId="0" fontId="2" fillId="23" borderId="25" xfId="0" applyFont="1" applyFill="1" applyBorder="1" applyAlignment="1" applyProtection="1">
      <alignment horizontal="center" vertical="center"/>
    </xf>
    <xf numFmtId="0" fontId="2" fillId="23" borderId="18" xfId="0" applyFont="1" applyFill="1" applyBorder="1" applyAlignment="1" applyProtection="1">
      <alignment horizontal="center" vertical="center"/>
    </xf>
    <xf numFmtId="0" fontId="2" fillId="23" borderId="10" xfId="0" applyFont="1" applyFill="1" applyBorder="1" applyAlignment="1" applyProtection="1">
      <alignment horizontal="center" vertical="center"/>
    </xf>
    <xf numFmtId="0" fontId="3" fillId="23" borderId="59" xfId="0" applyFont="1" applyFill="1" applyBorder="1" applyAlignment="1" applyProtection="1">
      <alignment horizontal="center" textRotation="90" wrapText="1"/>
    </xf>
    <xf numFmtId="0" fontId="3" fillId="23" borderId="20" xfId="0" applyFont="1" applyFill="1" applyBorder="1" applyAlignment="1" applyProtection="1">
      <alignment horizontal="center" textRotation="90" wrapText="1"/>
    </xf>
    <xf numFmtId="0" fontId="3" fillId="23" borderId="8" xfId="0" applyFont="1" applyFill="1" applyBorder="1" applyAlignment="1" applyProtection="1">
      <alignment horizontal="center" textRotation="90" wrapText="1"/>
    </xf>
    <xf numFmtId="0" fontId="3" fillId="21" borderId="59" xfId="0" applyFont="1" applyFill="1" applyBorder="1" applyAlignment="1" applyProtection="1">
      <alignment horizontal="center" textRotation="90" wrapText="1"/>
    </xf>
    <xf numFmtId="0" fontId="3" fillId="21" borderId="20" xfId="0" applyFont="1" applyFill="1" applyBorder="1" applyAlignment="1" applyProtection="1">
      <alignment horizontal="center" textRotation="90" wrapText="1"/>
    </xf>
    <xf numFmtId="0" fontId="3" fillId="21" borderId="8" xfId="0" applyFont="1" applyFill="1" applyBorder="1" applyAlignment="1" applyProtection="1">
      <alignment horizontal="center" textRotation="90" wrapText="1"/>
    </xf>
    <xf numFmtId="49" fontId="8" fillId="11" borderId="187" xfId="0" applyNumberFormat="1" applyFont="1" applyFill="1" applyBorder="1" applyAlignment="1" applyProtection="1">
      <alignment horizontal="left"/>
      <protection locked="0"/>
    </xf>
    <xf numFmtId="49" fontId="8" fillId="11" borderId="164" xfId="0" applyNumberFormat="1" applyFont="1" applyFill="1" applyBorder="1" applyAlignment="1" applyProtection="1">
      <alignment horizontal="left"/>
      <protection locked="0"/>
    </xf>
    <xf numFmtId="49" fontId="8" fillId="11" borderId="165" xfId="0" applyNumberFormat="1" applyFont="1" applyFill="1" applyBorder="1" applyAlignment="1" applyProtection="1">
      <alignment horizontal="left"/>
      <protection locked="0"/>
    </xf>
    <xf numFmtId="166" fontId="3" fillId="0" borderId="20" xfId="0" applyNumberFormat="1" applyFont="1" applyBorder="1" applyAlignment="1" applyProtection="1">
      <alignment horizontal="center" textRotation="90" wrapText="1"/>
    </xf>
    <xf numFmtId="0" fontId="2" fillId="21" borderId="53" xfId="0" applyFont="1" applyFill="1" applyBorder="1" applyAlignment="1" applyProtection="1">
      <alignment horizontal="center" textRotation="90"/>
    </xf>
    <xf numFmtId="0" fontId="0" fillId="0" borderId="55" xfId="0" applyBorder="1" applyAlignment="1" applyProtection="1">
      <alignment horizontal="center" textRotation="90"/>
    </xf>
    <xf numFmtId="0" fontId="0" fillId="0" borderId="25" xfId="0" applyBorder="1" applyAlignment="1" applyProtection="1">
      <alignment horizontal="center" textRotation="90"/>
    </xf>
    <xf numFmtId="0" fontId="0" fillId="0" borderId="10" xfId="0" applyBorder="1" applyAlignment="1" applyProtection="1">
      <alignment horizontal="center" textRotation="90"/>
    </xf>
    <xf numFmtId="0" fontId="3" fillId="0" borderId="59" xfId="0" applyFont="1" applyFill="1" applyBorder="1" applyAlignment="1" applyProtection="1">
      <alignment horizontal="center" textRotation="90" wrapText="1"/>
    </xf>
    <xf numFmtId="0" fontId="3" fillId="0" borderId="20" xfId="0" applyFont="1" applyFill="1" applyBorder="1" applyAlignment="1" applyProtection="1">
      <alignment horizontal="center" textRotation="90" wrapText="1"/>
    </xf>
    <xf numFmtId="0" fontId="3" fillId="0" borderId="8" xfId="0" applyFont="1" applyFill="1" applyBorder="1" applyAlignment="1" applyProtection="1">
      <alignment horizontal="center" textRotation="90" wrapText="1"/>
    </xf>
    <xf numFmtId="0" fontId="3" fillId="0" borderId="58" xfId="0" applyFont="1" applyFill="1" applyBorder="1" applyAlignment="1" applyProtection="1">
      <alignment horizontal="center" textRotation="90" wrapText="1"/>
    </xf>
    <xf numFmtId="0" fontId="3" fillId="0" borderId="46" xfId="0" applyFont="1" applyFill="1" applyBorder="1" applyAlignment="1" applyProtection="1">
      <alignment horizontal="center" textRotation="90" wrapText="1"/>
    </xf>
    <xf numFmtId="0" fontId="3" fillId="0" borderId="47" xfId="0" applyFont="1" applyFill="1" applyBorder="1" applyAlignment="1" applyProtection="1">
      <alignment horizontal="center" textRotation="90" wrapText="1"/>
    </xf>
    <xf numFmtId="0" fontId="3" fillId="0" borderId="61" xfId="0" applyFont="1" applyFill="1" applyBorder="1" applyAlignment="1" applyProtection="1">
      <alignment horizontal="center" textRotation="90" wrapText="1"/>
    </xf>
    <xf numFmtId="0" fontId="3" fillId="0" borderId="48" xfId="0" applyFont="1" applyFill="1" applyBorder="1" applyAlignment="1" applyProtection="1">
      <alignment horizontal="center" textRotation="90" wrapText="1"/>
    </xf>
    <xf numFmtId="0" fontId="3" fillId="0" borderId="49" xfId="0" applyFont="1" applyFill="1" applyBorder="1" applyAlignment="1" applyProtection="1">
      <alignment horizontal="center" textRotation="90" wrapText="1"/>
    </xf>
    <xf numFmtId="49" fontId="8" fillId="11" borderId="62" xfId="0" applyNumberFormat="1" applyFont="1" applyFill="1" applyBorder="1" applyAlignment="1" applyProtection="1">
      <alignment horizontal="left"/>
      <protection locked="0"/>
    </xf>
    <xf numFmtId="49" fontId="8" fillId="11" borderId="63" xfId="0" applyNumberFormat="1" applyFont="1" applyFill="1" applyBorder="1" applyAlignment="1" applyProtection="1">
      <alignment horizontal="left"/>
      <protection locked="0"/>
    </xf>
    <xf numFmtId="49" fontId="8" fillId="11" borderId="64" xfId="0" applyNumberFormat="1" applyFont="1" applyFill="1" applyBorder="1" applyAlignment="1" applyProtection="1">
      <alignment horizontal="left"/>
      <protection locked="0"/>
    </xf>
    <xf numFmtId="49" fontId="8" fillId="11" borderId="75" xfId="0" applyNumberFormat="1" applyFont="1" applyFill="1" applyBorder="1" applyAlignment="1" applyProtection="1">
      <alignment horizontal="left"/>
      <protection locked="0"/>
    </xf>
    <xf numFmtId="49" fontId="8" fillId="11" borderId="69" xfId="0" applyNumberFormat="1" applyFont="1" applyFill="1" applyBorder="1" applyAlignment="1" applyProtection="1">
      <alignment horizontal="left"/>
      <protection locked="0"/>
    </xf>
    <xf numFmtId="49" fontId="8" fillId="11" borderId="70" xfId="0" applyNumberFormat="1" applyFont="1" applyFill="1" applyBorder="1" applyAlignment="1" applyProtection="1">
      <alignment horizontal="left"/>
      <protection locked="0"/>
    </xf>
    <xf numFmtId="0" fontId="3" fillId="21" borderId="52" xfId="0" applyFont="1" applyFill="1" applyBorder="1" applyAlignment="1" applyProtection="1">
      <alignment horizontal="center" textRotation="90" wrapText="1"/>
    </xf>
    <xf numFmtId="0" fontId="2" fillId="21" borderId="53" xfId="0" applyFont="1" applyFill="1" applyBorder="1" applyAlignment="1" applyProtection="1">
      <alignment horizontal="center" vertical="center"/>
    </xf>
    <xf numFmtId="0" fontId="0" fillId="0" borderId="55" xfId="0" applyBorder="1" applyAlignment="1" applyProtection="1">
      <alignment horizontal="center" vertical="center"/>
    </xf>
    <xf numFmtId="0" fontId="0" fillId="21" borderId="52" xfId="0" applyFill="1" applyBorder="1" applyAlignment="1" applyProtection="1">
      <alignment horizontal="center" textRotation="90" wrapText="1"/>
    </xf>
    <xf numFmtId="0" fontId="2" fillId="21" borderId="52" xfId="0" applyFont="1" applyFill="1" applyBorder="1" applyAlignment="1" applyProtection="1">
      <alignment horizontal="center" textRotation="90" wrapText="1"/>
    </xf>
    <xf numFmtId="166" fontId="3" fillId="0" borderId="45" xfId="0" applyNumberFormat="1" applyFont="1" applyBorder="1" applyAlignment="1" applyProtection="1">
      <alignment horizontal="center" textRotation="90" wrapText="1"/>
    </xf>
    <xf numFmtId="0" fontId="0" fillId="0" borderId="45" xfId="0" applyBorder="1" applyAlignment="1" applyProtection="1">
      <alignment wrapText="1"/>
    </xf>
    <xf numFmtId="0" fontId="0" fillId="0" borderId="15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 wrapText="1"/>
    </xf>
    <xf numFmtId="0" fontId="0" fillId="0" borderId="12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3" fillId="0" borderId="59" xfId="0" applyFont="1" applyBorder="1" applyAlignment="1" applyProtection="1">
      <alignment horizontal="center" textRotation="90" wrapText="1"/>
    </xf>
    <xf numFmtId="0" fontId="3" fillId="0" borderId="20" xfId="0" applyFont="1" applyBorder="1" applyAlignment="1" applyProtection="1">
      <alignment horizontal="center" textRotation="90" wrapText="1"/>
    </xf>
    <xf numFmtId="0" fontId="3" fillId="0" borderId="8" xfId="0" applyFont="1" applyBorder="1" applyAlignment="1" applyProtection="1">
      <alignment horizontal="center" textRotation="90" wrapText="1"/>
    </xf>
    <xf numFmtId="0" fontId="6" fillId="0" borderId="27" xfId="0" applyFont="1" applyBorder="1" applyAlignment="1" applyProtection="1">
      <alignment horizontal="center" textRotation="90" wrapText="1"/>
    </xf>
    <xf numFmtId="0" fontId="6" fillId="0" borderId="44" xfId="0" applyFont="1" applyBorder="1" applyAlignment="1" applyProtection="1">
      <alignment horizontal="center" textRotation="90" wrapText="1"/>
    </xf>
    <xf numFmtId="0" fontId="3" fillId="0" borderId="60" xfId="0" applyFont="1" applyFill="1" applyBorder="1" applyAlignment="1" applyProtection="1">
      <alignment horizontal="center" textRotation="90" wrapText="1"/>
    </xf>
    <xf numFmtId="0" fontId="3" fillId="0" borderId="45" xfId="0" applyFont="1" applyFill="1" applyBorder="1" applyAlignment="1" applyProtection="1">
      <alignment horizontal="center" textRotation="90" wrapText="1"/>
    </xf>
    <xf numFmtId="0" fontId="3" fillId="0" borderId="38" xfId="0" applyFont="1" applyFill="1" applyBorder="1" applyAlignment="1" applyProtection="1">
      <alignment horizontal="center" textRotation="90" wrapText="1"/>
    </xf>
    <xf numFmtId="0" fontId="8" fillId="0" borderId="53" xfId="0" applyFont="1" applyBorder="1" applyAlignment="1" applyProtection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22" borderId="66" xfId="0" applyFont="1" applyFill="1" applyBorder="1" applyAlignment="1" applyProtection="1">
      <alignment horizontal="left"/>
      <protection locked="0"/>
    </xf>
    <xf numFmtId="0" fontId="0" fillId="0" borderId="63" xfId="0" applyBorder="1" applyAlignment="1" applyProtection="1">
      <alignment horizontal="left"/>
      <protection locked="0"/>
    </xf>
    <xf numFmtId="0" fontId="0" fillId="0" borderId="64" xfId="0" applyBorder="1" applyAlignment="1" applyProtection="1">
      <alignment horizontal="left"/>
      <protection locked="0"/>
    </xf>
    <xf numFmtId="0" fontId="3" fillId="0" borderId="58" xfId="0" applyFont="1" applyBorder="1" applyAlignment="1" applyProtection="1">
      <alignment horizontal="center" textRotation="90"/>
    </xf>
    <xf numFmtId="0" fontId="3" fillId="0" borderId="46" xfId="0" applyFont="1" applyBorder="1" applyAlignment="1" applyProtection="1">
      <alignment horizontal="center" textRotation="90"/>
    </xf>
    <xf numFmtId="0" fontId="3" fillId="0" borderId="47" xfId="0" applyFont="1" applyBorder="1" applyAlignment="1" applyProtection="1">
      <alignment horizontal="center" textRotation="90"/>
    </xf>
    <xf numFmtId="0" fontId="37" fillId="21" borderId="0" xfId="0" applyFont="1" applyFill="1" applyBorder="1" applyAlignment="1" applyProtection="1"/>
    <xf numFmtId="0" fontId="37" fillId="23" borderId="18" xfId="0" applyFont="1" applyFill="1" applyBorder="1" applyAlignment="1" applyProtection="1"/>
    <xf numFmtId="0" fontId="3" fillId="21" borderId="60" xfId="0" applyFont="1" applyFill="1" applyBorder="1" applyAlignment="1" applyProtection="1">
      <alignment horizontal="center" textRotation="90" wrapText="1"/>
    </xf>
    <xf numFmtId="0" fontId="3" fillId="21" borderId="45" xfId="0" applyFont="1" applyFill="1" applyBorder="1" applyAlignment="1" applyProtection="1">
      <alignment horizontal="center" textRotation="90" wrapText="1"/>
    </xf>
    <xf numFmtId="0" fontId="3" fillId="21" borderId="38" xfId="0" applyFont="1" applyFill="1" applyBorder="1" applyAlignment="1" applyProtection="1">
      <alignment horizontal="center" textRotation="90" wrapText="1"/>
    </xf>
    <xf numFmtId="0" fontId="8" fillId="22" borderId="68" xfId="0" applyFont="1" applyFill="1" applyBorder="1" applyAlignment="1" applyProtection="1">
      <alignment horizontal="left"/>
      <protection locked="0"/>
    </xf>
    <xf numFmtId="0" fontId="0" fillId="0" borderId="69" xfId="0" applyBorder="1" applyAlignment="1" applyProtection="1">
      <alignment horizontal="left"/>
      <protection locked="0"/>
    </xf>
    <xf numFmtId="0" fontId="0" fillId="0" borderId="70" xfId="0" applyBorder="1" applyAlignment="1" applyProtection="1">
      <alignment horizontal="left"/>
      <protection locked="0"/>
    </xf>
    <xf numFmtId="166" fontId="21" fillId="0" borderId="0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/>
    <xf numFmtId="0" fontId="0" fillId="0" borderId="12" xfId="0" applyBorder="1" applyAlignment="1" applyProtection="1"/>
    <xf numFmtId="166" fontId="21" fillId="0" borderId="0" xfId="0" applyNumberFormat="1" applyFont="1" applyBorder="1" applyAlignment="1" applyProtection="1">
      <alignment horizontal="right" vertical="center"/>
    </xf>
    <xf numFmtId="14" fontId="11" fillId="22" borderId="78" xfId="0" applyNumberFormat="1" applyFont="1" applyFill="1" applyBorder="1" applyAlignment="1" applyProtection="1">
      <alignment horizontal="left" vertical="center"/>
      <protection locked="0"/>
    </xf>
    <xf numFmtId="0" fontId="11" fillId="22" borderId="79" xfId="0" applyFont="1" applyFill="1" applyBorder="1" applyAlignment="1" applyProtection="1">
      <alignment horizontal="left" vertical="center"/>
      <protection locked="0"/>
    </xf>
    <xf numFmtId="0" fontId="11" fillId="22" borderId="80" xfId="0" applyFont="1" applyFill="1" applyBorder="1" applyAlignment="1" applyProtection="1">
      <alignment horizontal="left" vertical="center"/>
      <protection locked="0"/>
    </xf>
    <xf numFmtId="0" fontId="11" fillId="22" borderId="25" xfId="0" applyFont="1" applyFill="1" applyBorder="1" applyAlignment="1" applyProtection="1">
      <alignment horizontal="left" vertical="center"/>
      <protection locked="0"/>
    </xf>
    <xf numFmtId="0" fontId="11" fillId="22" borderId="18" xfId="0" applyFont="1" applyFill="1" applyBorder="1" applyAlignment="1" applyProtection="1">
      <alignment horizontal="left" vertical="center"/>
      <protection locked="0"/>
    </xf>
    <xf numFmtId="0" fontId="11" fillId="22" borderId="10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right" vertical="center"/>
    </xf>
    <xf numFmtId="0" fontId="2" fillId="0" borderId="53" xfId="0" applyFont="1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3" fillId="0" borderId="52" xfId="0" applyFont="1" applyBorder="1" applyAlignment="1" applyProtection="1">
      <alignment horizontal="center" textRotation="90" wrapText="1"/>
    </xf>
    <xf numFmtId="0" fontId="0" fillId="0" borderId="59" xfId="0" applyBorder="1" applyAlignment="1" applyProtection="1">
      <alignment wrapText="1"/>
    </xf>
    <xf numFmtId="0" fontId="19" fillId="0" borderId="3" xfId="0" applyFont="1" applyBorder="1" applyAlignment="1" applyProtection="1">
      <alignment horizontal="center" textRotation="90" wrapText="1"/>
    </xf>
    <xf numFmtId="0" fontId="0" fillId="0" borderId="8" xfId="0" applyBorder="1" applyAlignment="1">
      <alignment horizontal="center" wrapText="1"/>
    </xf>
    <xf numFmtId="0" fontId="3" fillId="0" borderId="3" xfId="0" applyFont="1" applyBorder="1" applyAlignment="1" applyProtection="1">
      <alignment horizontal="center" textRotation="90" wrapText="1"/>
    </xf>
    <xf numFmtId="0" fontId="3" fillId="23" borderId="52" xfId="0" applyFont="1" applyFill="1" applyBorder="1" applyAlignment="1" applyProtection="1">
      <alignment horizontal="center" textRotation="90" wrapText="1"/>
    </xf>
    <xf numFmtId="0" fontId="0" fillId="0" borderId="8" xfId="0" applyBorder="1" applyAlignment="1">
      <alignment wrapText="1"/>
    </xf>
    <xf numFmtId="167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166" fontId="1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/>
    <xf numFmtId="0" fontId="0" fillId="0" borderId="0" xfId="0" applyFill="1" applyBorder="1" applyAlignment="1" applyProtection="1">
      <alignment horizontal="right" vertical="center"/>
    </xf>
    <xf numFmtId="166" fontId="4" fillId="25" borderId="5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 applyProtection="1"/>
    <xf numFmtId="0" fontId="0" fillId="0" borderId="43" xfId="0" applyBorder="1" applyAlignment="1" applyProtection="1"/>
  </cellXfs>
  <cellStyles count="7">
    <cellStyle name="Gut" xfId="2" builtinId="26"/>
    <cellStyle name="Komma" xfId="1" builtinId="3"/>
    <cellStyle name="Komma 2" xfId="3" xr:uid="{00000000-0005-0000-0000-000002000000}"/>
    <cellStyle name="Prozent" xfId="4" builtinId="5"/>
    <cellStyle name="Prozent 2" xfId="5" xr:uid="{00000000-0005-0000-0000-000004000000}"/>
    <cellStyle name="Standard" xfId="0" builtinId="0"/>
    <cellStyle name="Standard_QA_Modellbasis2007_2011-03-07 ERZ2DB-511140-v1-Vorlagedokument_für_die_Schlussabrechnung" xfId="6" xr:uid="{00000000-0005-0000-0000-000006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CCFFCC"/>
      <color rgb="FFFFFF99"/>
      <color rgb="FFCC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Kombinationsmodell: Veränderungen im Vergleich </a:t>
            </a:r>
          </a:p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CH" sz="2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zum Status quo 2007 - in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A7-410A-A7A9-BC4219064D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A7-410A-A7A9-BC4219064DC2}"/>
            </c:ext>
          </c:extLst>
        </c:ser>
        <c:ser>
          <c:idx val="1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A7-410A-A7A9-BC4219064DC2}"/>
            </c:ext>
          </c:extLst>
        </c:ser>
        <c:ser>
          <c:idx val="2"/>
          <c:order val="2"/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EA7-410A-A7A9-BC4219064DC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A7-410A-A7A9-BC4219064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-30"/>
        <c:axId val="95407104"/>
        <c:axId val="100872960"/>
      </c:barChart>
      <c:catAx>
        <c:axId val="95407104"/>
        <c:scaling>
          <c:orientation val="minMax"/>
        </c:scaling>
        <c:delete val="1"/>
        <c:axPos val="b"/>
        <c:majorTickMark val="out"/>
        <c:minorTickMark val="none"/>
        <c:tickLblPos val="nextTo"/>
        <c:crossAx val="100872960"/>
        <c:crossesAt val="0"/>
        <c:auto val="1"/>
        <c:lblAlgn val="ctr"/>
        <c:lblOffset val="100"/>
        <c:noMultiLvlLbl val="0"/>
      </c:catAx>
      <c:valAx>
        <c:axId val="100872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5407104"/>
        <c:crosses val="autoZero"/>
        <c:crossBetween val="between"/>
        <c:minorUnit val="5.0000000000000001E-3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1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 w="3175">
              <a:solidFill>
                <a:srgbClr val="FFFFFF"/>
              </a:solidFill>
              <a:prstDash val="solid"/>
            </a:ln>
          </c:spPr>
          <c:dPt>
            <c:idx val="0"/>
            <c:bubble3D val="0"/>
            <c:spPr>
              <a:solidFill>
                <a:srgbClr val="4572A7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90A-4E7E-8E03-230E97B61D0A}"/>
              </c:ext>
            </c:extLst>
          </c:dPt>
          <c:dPt>
            <c:idx val="1"/>
            <c:bubble3D val="0"/>
            <c:spPr>
              <a:solidFill>
                <a:srgbClr val="AA4643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90A-4E7E-8E03-230E97B61D0A}"/>
              </c:ext>
            </c:extLst>
          </c:dPt>
          <c:dPt>
            <c:idx val="2"/>
            <c:bubble3D val="0"/>
            <c:spPr>
              <a:solidFill>
                <a:srgbClr val="89A54E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90A-4E7E-8E03-230E97B61D0A}"/>
              </c:ext>
            </c:extLst>
          </c:dPt>
          <c:dPt>
            <c:idx val="3"/>
            <c:bubble3D val="0"/>
            <c:spPr>
              <a:solidFill>
                <a:srgbClr val="71588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90A-4E7E-8E03-230E97B61D0A}"/>
              </c:ext>
            </c:extLst>
          </c:dPt>
          <c:dPt>
            <c:idx val="4"/>
            <c:bubble3D val="0"/>
            <c:spPr>
              <a:solidFill>
                <a:srgbClr val="4198A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90A-4E7E-8E03-230E97B61D0A}"/>
              </c:ext>
            </c:extLst>
          </c:dPt>
          <c:dPt>
            <c:idx val="5"/>
            <c:bubble3D val="0"/>
            <c:spPr>
              <a:solidFill>
                <a:srgbClr val="DB843D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90A-4E7E-8E03-230E97B61D0A}"/>
              </c:ext>
            </c:extLst>
          </c:dPt>
          <c:dPt>
            <c:idx val="6"/>
            <c:bubble3D val="0"/>
            <c:spPr>
              <a:solidFill>
                <a:srgbClr val="93A9CF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90A-4E7E-8E03-230E97B61D0A}"/>
              </c:ext>
            </c:extLst>
          </c:dPt>
          <c:dPt>
            <c:idx val="7"/>
            <c:bubble3D val="0"/>
            <c:spPr>
              <a:solidFill>
                <a:srgbClr val="D19392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90A-4E7E-8E03-230E97B61D0A}"/>
              </c:ext>
            </c:extLst>
          </c:dPt>
          <c:dPt>
            <c:idx val="8"/>
            <c:bubble3D val="0"/>
            <c:spPr>
              <a:solidFill>
                <a:srgbClr val="B9CD96"/>
              </a:solidFill>
              <a:ln w="3175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90A-4E7E-8E03-230E97B61D0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'Planung MR'!$AD$42:$AD$50</c:f>
              <c:strCache>
                <c:ptCount val="9"/>
                <c:pt idx="0">
                  <c:v>besondere Klassen</c:v>
                </c:pt>
                <c:pt idx="1">
                  <c:v>IF</c:v>
                </c:pt>
                <c:pt idx="2">
                  <c:v>LOG</c:v>
                </c:pt>
                <c:pt idx="3">
                  <c:v>PSY</c:v>
                </c:pt>
                <c:pt idx="4">
                  <c:v>Rhythmik</c:v>
                </c:pt>
                <c:pt idx="5">
                  <c:v>Begabtenförderung</c:v>
                </c:pt>
                <c:pt idx="6">
                  <c:v>DaZ</c:v>
                </c:pt>
                <c:pt idx="7">
                  <c:v>Vakanzen</c:v>
                </c:pt>
                <c:pt idx="8">
                  <c:v>Rest</c:v>
                </c:pt>
              </c:strCache>
            </c:strRef>
          </c:cat>
          <c:val>
            <c:numRef>
              <c:f>'Planung MR'!$AF$42:$AF$50</c:f>
              <c:numCache>
                <c:formatCode>0.0%</c:formatCode>
                <c:ptCount val="9"/>
                <c:pt idx="0">
                  <c:v>0.15269086357947434</c:v>
                </c:pt>
                <c:pt idx="1">
                  <c:v>0.46683354192740928</c:v>
                </c:pt>
                <c:pt idx="2">
                  <c:v>0.12015018773466833</c:v>
                </c:pt>
                <c:pt idx="3">
                  <c:v>4.005006257822278E-2</c:v>
                </c:pt>
                <c:pt idx="4">
                  <c:v>0</c:v>
                </c:pt>
                <c:pt idx="5">
                  <c:v>4.5056320400500623E-2</c:v>
                </c:pt>
                <c:pt idx="6">
                  <c:v>0.1476846057571965</c:v>
                </c:pt>
                <c:pt idx="7">
                  <c:v>2.7534418022528161E-2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90A-4E7E-8E03-230E97B61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 alignWithMargins="0"/>
    <c:pageMargins b="0.78740157499999996" l="0.7" r="0.7" t="0.78740157499999996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11</xdr:row>
      <xdr:rowOff>0</xdr:rowOff>
    </xdr:from>
    <xdr:to>
      <xdr:col>18</xdr:col>
      <xdr:colOff>0</xdr:colOff>
      <xdr:row>11</xdr:row>
      <xdr:rowOff>0</xdr:rowOff>
    </xdr:to>
    <xdr:graphicFrame macro="">
      <xdr:nvGraphicFramePr>
        <xdr:cNvPr id="128025" name="Chart 4">
          <a:extLst>
            <a:ext uri="{FF2B5EF4-FFF2-40B4-BE49-F238E27FC236}">
              <a16:creationId xmlns:a16="http://schemas.microsoft.com/office/drawing/2014/main" id="{00000000-0008-0000-0000-000019F4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0.83121</cdr:x>
      <cdr:y>0.72721</cdr:y>
    </cdr:from>
    <cdr:to>
      <cdr:x>0.83766</cdr:x>
      <cdr:y>1</cdr:y>
    </cdr:to>
    <cdr:sp macro="" textlink="">
      <cdr:nvSpPr>
        <cdr:cNvPr id="65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31371" y="546343"/>
          <a:ext cx="77390" cy="2000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de-CH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311149</xdr:colOff>
      <xdr:row>7</xdr:row>
      <xdr:rowOff>806449</xdr:rowOff>
    </xdr:from>
    <xdr:to>
      <xdr:col>29</xdr:col>
      <xdr:colOff>34963</xdr:colOff>
      <xdr:row>7</xdr:row>
      <xdr:rowOff>1067482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648574" y="2066924"/>
          <a:ext cx="22669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CH" sz="80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(Klassen mit 38 Schulwochen kennzeichnen)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281517</xdr:colOff>
      <xdr:row>52</xdr:row>
      <xdr:rowOff>7409</xdr:rowOff>
    </xdr:from>
    <xdr:to>
      <xdr:col>33</xdr:col>
      <xdr:colOff>1676400</xdr:colOff>
      <xdr:row>85</xdr:row>
      <xdr:rowOff>35984</xdr:rowOff>
    </xdr:to>
    <xdr:graphicFrame macro="">
      <xdr:nvGraphicFramePr>
        <xdr:cNvPr id="33905" name="Diagramm 1">
          <a:extLst>
            <a:ext uri="{FF2B5EF4-FFF2-40B4-BE49-F238E27FC236}">
              <a16:creationId xmlns:a16="http://schemas.microsoft.com/office/drawing/2014/main" id="{00000000-0008-0000-0400-0000718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W84"/>
  <sheetViews>
    <sheetView showGridLines="0" tabSelected="1" zoomScale="80" zoomScaleNormal="80" zoomScalePageLayoutView="80" workbookViewId="0">
      <selection activeCell="J2" sqref="J2:L2"/>
    </sheetView>
  </sheetViews>
  <sheetFormatPr baseColWidth="10" defaultColWidth="9.28515625" defaultRowHeight="15" x14ac:dyDescent="0.2"/>
  <cols>
    <col min="1" max="1" width="25.42578125" style="189" customWidth="1"/>
    <col min="2" max="2" width="2.42578125" style="232" customWidth="1"/>
    <col min="3" max="3" width="16" style="189" customWidth="1"/>
    <col min="4" max="4" width="17.85546875" style="189" customWidth="1"/>
    <col min="5" max="5" width="13.7109375" style="189" customWidth="1"/>
    <col min="6" max="6" width="4" style="233" customWidth="1"/>
    <col min="7" max="10" width="14.7109375" style="188" customWidth="1"/>
    <col min="11" max="11" width="15.140625" style="188" customWidth="1"/>
    <col min="12" max="12" width="18" style="188" customWidth="1"/>
    <col min="13" max="13" width="15.140625" style="188" customWidth="1"/>
    <col min="14" max="14" width="18" style="188" customWidth="1"/>
    <col min="15" max="15" width="14.7109375" style="234" customWidth="1"/>
    <col min="16" max="16" width="15.7109375" style="187" customWidth="1"/>
    <col min="17" max="17" width="19.28515625" style="188" bestFit="1" customWidth="1"/>
    <col min="18" max="18" width="16.7109375" style="188" customWidth="1"/>
    <col min="19" max="19" width="11.42578125" style="188" customWidth="1"/>
    <col min="20" max="20" width="10.42578125" style="188" customWidth="1"/>
    <col min="21" max="21" width="11.7109375" style="188" customWidth="1"/>
    <col min="22" max="22" width="17.42578125" style="188" customWidth="1"/>
    <col min="23" max="27" width="11.7109375" style="188" customWidth="1"/>
    <col min="28" max="36" width="11.7109375" style="189" customWidth="1"/>
    <col min="37" max="16384" width="9.28515625" style="189"/>
  </cols>
  <sheetData>
    <row r="1" spans="1:75" s="486" customFormat="1" ht="29.25" customHeight="1" thickBot="1" x14ac:dyDescent="0.4">
      <c r="A1" s="598" t="s">
        <v>236</v>
      </c>
      <c r="B1" s="487"/>
      <c r="F1" s="488"/>
      <c r="G1" s="489"/>
      <c r="H1" s="489"/>
      <c r="I1" s="489"/>
      <c r="J1" s="489"/>
      <c r="K1" s="489"/>
      <c r="L1" s="489"/>
      <c r="M1" s="489"/>
      <c r="N1" s="489"/>
      <c r="O1" s="709" t="s">
        <v>259</v>
      </c>
      <c r="P1" s="1073">
        <v>45307</v>
      </c>
      <c r="Q1" s="1074"/>
      <c r="R1" s="489"/>
      <c r="S1" s="489"/>
      <c r="T1" s="489"/>
      <c r="U1" s="489"/>
      <c r="V1" s="489"/>
      <c r="W1" s="489"/>
      <c r="X1" s="489"/>
      <c r="Y1" s="489"/>
      <c r="Z1" s="489"/>
      <c r="AA1" s="489"/>
    </row>
    <row r="2" spans="1:75" ht="46.5" customHeight="1" thickTop="1" x14ac:dyDescent="0.4">
      <c r="A2" s="550" t="s">
        <v>173</v>
      </c>
      <c r="B2" s="551"/>
      <c r="C2" s="551"/>
      <c r="D2" s="551"/>
      <c r="E2" s="551"/>
      <c r="F2" s="551"/>
      <c r="G2" s="551"/>
      <c r="H2" s="551"/>
      <c r="I2" s="552" t="s">
        <v>23</v>
      </c>
      <c r="J2" s="1033" t="s">
        <v>331</v>
      </c>
      <c r="K2" s="1034"/>
      <c r="L2" s="1035"/>
      <c r="M2" s="552" t="s">
        <v>163</v>
      </c>
      <c r="N2" s="1033" t="s">
        <v>289</v>
      </c>
      <c r="O2" s="1034"/>
      <c r="P2" s="1036"/>
    </row>
    <row r="3" spans="1:75" ht="18.75" thickBot="1" x14ac:dyDescent="0.3">
      <c r="A3" s="553"/>
      <c r="B3" s="6"/>
      <c r="C3" s="6"/>
      <c r="D3" s="6"/>
      <c r="E3" s="172"/>
      <c r="F3" s="241"/>
      <c r="G3" s="182"/>
      <c r="H3" s="242"/>
      <c r="I3" s="242"/>
      <c r="J3" s="242"/>
      <c r="K3" s="242"/>
      <c r="L3" s="242"/>
      <c r="M3" s="242"/>
      <c r="N3" s="242"/>
      <c r="O3" s="243"/>
      <c r="P3" s="554"/>
    </row>
    <row r="4" spans="1:75" s="210" customFormat="1" ht="26.85" customHeight="1" thickBot="1" x14ac:dyDescent="0.3">
      <c r="A4" s="1012"/>
      <c r="B4" s="1013"/>
      <c r="C4" s="1014"/>
      <c r="D4" s="1014"/>
      <c r="E4" s="1015"/>
      <c r="F4" s="244"/>
      <c r="G4" s="1016" t="s">
        <v>47</v>
      </c>
      <c r="H4" s="1017"/>
      <c r="I4" s="1018" t="s">
        <v>187</v>
      </c>
      <c r="J4" s="1019"/>
      <c r="K4" s="1020" t="s">
        <v>48</v>
      </c>
      <c r="L4" s="1021"/>
      <c r="M4" s="1022" t="s">
        <v>49</v>
      </c>
      <c r="N4" s="1039"/>
      <c r="O4" s="491" t="s">
        <v>58</v>
      </c>
      <c r="P4" s="555"/>
      <c r="Q4" s="211"/>
      <c r="R4" s="212"/>
      <c r="S4" s="209"/>
      <c r="T4" s="209"/>
      <c r="U4" s="209"/>
      <c r="V4" s="209"/>
      <c r="W4" s="209"/>
      <c r="X4" s="209"/>
      <c r="Y4" s="209"/>
      <c r="Z4" s="209"/>
      <c r="AA4" s="209"/>
    </row>
    <row r="5" spans="1:75" s="235" customFormat="1" ht="23.25" x14ac:dyDescent="0.35">
      <c r="A5" s="556"/>
      <c r="B5" s="240"/>
      <c r="C5" s="240"/>
      <c r="D5" s="240"/>
      <c r="E5" s="239" t="s">
        <v>206</v>
      </c>
      <c r="F5" s="245"/>
      <c r="G5" s="240">
        <f>IF('Planung KG, Prim, Cycle'!AL28="","",'Planung KG, Prim, Cycle'!AF36)</f>
        <v>3</v>
      </c>
      <c r="H5" s="246"/>
      <c r="I5" s="247">
        <f>'Planung Basisstufe'!K36</f>
        <v>3</v>
      </c>
      <c r="J5" s="246"/>
      <c r="K5" s="247">
        <f>IF('Planung KG, Prim, Cycle'!AL26="","",'Planung KG, Prim, Cycle'!Z36)</f>
        <v>9</v>
      </c>
      <c r="L5" s="246"/>
      <c r="M5" s="247">
        <f>IF('Planung Sek 1'!AD28="","",'Planung Sek 1'!V35)</f>
        <v>14</v>
      </c>
      <c r="N5" s="381"/>
      <c r="O5" s="382"/>
      <c r="P5" s="557"/>
      <c r="Q5" s="236"/>
      <c r="R5" s="236"/>
      <c r="S5" s="236"/>
      <c r="T5" s="236"/>
      <c r="U5" s="236"/>
      <c r="V5" s="236"/>
      <c r="W5" s="236"/>
      <c r="X5" s="236"/>
      <c r="Y5" s="236"/>
      <c r="Z5" s="236"/>
      <c r="AA5" s="236"/>
    </row>
    <row r="6" spans="1:75" s="235" customFormat="1" ht="23.25" x14ac:dyDescent="0.35">
      <c r="A6" s="558"/>
      <c r="B6" s="492"/>
      <c r="C6" s="492"/>
      <c r="D6" s="493"/>
      <c r="E6" s="494" t="s">
        <v>87</v>
      </c>
      <c r="F6" s="495"/>
      <c r="G6" s="493">
        <f>IF('Planung KG, Prim, Cycle'!AL28="","",'Planung KG, Prim, Cycle'!AF38)</f>
        <v>20</v>
      </c>
      <c r="H6" s="496"/>
      <c r="I6" s="493">
        <f>'Planung Basisstufe'!K38</f>
        <v>21.333333333333332</v>
      </c>
      <c r="J6" s="496"/>
      <c r="K6" s="493">
        <f>IF('Planung KG, Prim, Cycle'!AL26="","",'Planung KG, Prim, Cycle'!Z38)</f>
        <v>21.111111111111111</v>
      </c>
      <c r="L6" s="496"/>
      <c r="M6" s="493">
        <f>IF('Planung Sek 1'!AD28="","",'Planung Sek 1'!V37)</f>
        <v>21.214285714285715</v>
      </c>
      <c r="N6" s="497"/>
      <c r="O6" s="498"/>
      <c r="P6" s="559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</row>
    <row r="7" spans="1:75" s="238" customFormat="1" ht="23.25" x14ac:dyDescent="0.35">
      <c r="A7" s="560"/>
      <c r="B7" s="493"/>
      <c r="C7" s="493"/>
      <c r="D7" s="499"/>
      <c r="E7" s="500" t="s">
        <v>59</v>
      </c>
      <c r="F7" s="501"/>
      <c r="G7" s="499">
        <f>IF('Planung KG, Prim, Cycle'!AL28=0,"",'Planung KG, Prim, Cycle'!AF40)</f>
        <v>1.4666666666666666</v>
      </c>
      <c r="H7" s="502"/>
      <c r="I7" s="499">
        <f>IF('Planung Basisstufe'!K40=0,"",'Planung Basisstufe'!K40)</f>
        <v>1.9375</v>
      </c>
      <c r="J7" s="502"/>
      <c r="K7" s="499">
        <f>IF('Planung KG, Prim, Cycle'!AL26=0,"",'Planung KG, Prim, Cycle'!Z40)</f>
        <v>1.6657894736842105</v>
      </c>
      <c r="L7" s="502"/>
      <c r="M7" s="499">
        <f>IF('Planung Sek 1'!AD28="","",'Planung Sek 1'!V39)</f>
        <v>1.904040404040404</v>
      </c>
      <c r="N7" s="496"/>
      <c r="O7" s="503"/>
      <c r="P7" s="561"/>
    </row>
    <row r="8" spans="1:75" s="235" customFormat="1" ht="23.25" x14ac:dyDescent="0.35">
      <c r="A8" s="558"/>
      <c r="B8" s="492"/>
      <c r="C8" s="492"/>
      <c r="D8" s="492"/>
      <c r="E8" s="504" t="s">
        <v>207</v>
      </c>
      <c r="F8" s="505"/>
      <c r="G8" s="506">
        <f>IF('Planung KG, Prim, Cycle'!AL28=0,"",'Planung KG, Prim, Cycle'!AL28)</f>
        <v>88</v>
      </c>
      <c r="H8" s="507"/>
      <c r="I8" s="493">
        <f>IF('Planung Basisstufe'!AH26=0,"",'Planung Basisstufe'!AH26)</f>
        <v>124</v>
      </c>
      <c r="J8" s="507"/>
      <c r="K8" s="508">
        <f>IF('Planung KG, Prim, Cycle'!AL26=0,"",'Planung KG, Prim, Cycle'!AL26)</f>
        <v>316.5</v>
      </c>
      <c r="L8" s="507"/>
      <c r="M8" s="508">
        <f>IF('Planung Sek 1'!AD28=0,"",'Planung Sek 1'!AC31)</f>
        <v>565.5</v>
      </c>
      <c r="N8" s="507"/>
      <c r="O8" s="1037" t="s">
        <v>356</v>
      </c>
      <c r="P8" s="1038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</row>
    <row r="9" spans="1:75" s="237" customFormat="1" ht="23.25" x14ac:dyDescent="0.35">
      <c r="A9" s="562"/>
      <c r="B9" s="499"/>
      <c r="C9" s="499"/>
      <c r="D9" s="248"/>
      <c r="E9" s="509" t="s">
        <v>52</v>
      </c>
      <c r="F9" s="502"/>
      <c r="G9" s="510">
        <f>IF('Planung KG, Prim, Cycle'!AL28=0,"",'Planung KG, Prim, Cycle'!AL22)</f>
        <v>3.184504</v>
      </c>
      <c r="H9" s="502"/>
      <c r="I9" s="510">
        <f>IF('Planung Basisstufe'!AH26=0,"",'Planung Basisstufe'!AH15)</f>
        <v>4.7163969999999997</v>
      </c>
      <c r="J9" s="502"/>
      <c r="K9" s="510">
        <f>IF('Planung KG, Prim, Cycle'!AL26=0,"",'Planung KG, Prim, Cycle'!AL15)</f>
        <v>12.699559499999999</v>
      </c>
      <c r="L9" s="502"/>
      <c r="M9" s="510">
        <f>IF('Planung Sek 1'!AD28=0,"",'Planung Sek 1'!AC50)</f>
        <v>24.843577522100006</v>
      </c>
      <c r="N9" s="502"/>
      <c r="O9" s="978" t="s">
        <v>355</v>
      </c>
      <c r="P9" s="979"/>
    </row>
    <row r="10" spans="1:75" s="235" customFormat="1" ht="24" thickBot="1" x14ac:dyDescent="0.4">
      <c r="A10" s="563"/>
      <c r="B10" s="564"/>
      <c r="C10" s="564"/>
      <c r="D10" s="564"/>
      <c r="E10" s="565" t="s">
        <v>209</v>
      </c>
      <c r="F10" s="566"/>
      <c r="G10" s="567" t="str">
        <f>IF('Planung KG, Prim, Cycle'!AL28="","",'Planung KG, Prim, Cycle'!L48)</f>
        <v/>
      </c>
      <c r="H10" s="568"/>
      <c r="I10" s="567">
        <f>'Planung Basisstufe'!R29</f>
        <v>5</v>
      </c>
      <c r="J10" s="568"/>
      <c r="K10" s="567" t="str">
        <f>IF('Planung KG, Prim, Cycle'!AL26="","",'Planung KG, Prim, Cycle'!T29)</f>
        <v xml:space="preserve"> </v>
      </c>
      <c r="L10" s="568"/>
      <c r="M10" s="567">
        <f>IF('Planung Sek 1'!AD28="","",'Planung Sek 1'!W28)</f>
        <v>2</v>
      </c>
      <c r="N10" s="568"/>
      <c r="O10" s="569" t="s">
        <v>208</v>
      </c>
      <c r="P10" s="570"/>
      <c r="Q10" s="236"/>
      <c r="R10" s="236"/>
      <c r="S10" s="236"/>
      <c r="T10" s="236"/>
      <c r="U10" s="236"/>
      <c r="V10" s="236"/>
      <c r="W10" s="236"/>
      <c r="X10" s="236"/>
      <c r="Y10" s="236"/>
      <c r="Z10" s="236"/>
      <c r="AA10" s="236"/>
    </row>
    <row r="11" spans="1:75" ht="12.75" customHeight="1" thickTop="1" thickBot="1" x14ac:dyDescent="0.25">
      <c r="A11" s="6"/>
      <c r="B11" s="6"/>
      <c r="C11" s="6"/>
      <c r="D11" s="6"/>
      <c r="E11" s="6"/>
      <c r="F11" s="241"/>
      <c r="G11" s="242"/>
      <c r="H11" s="242"/>
      <c r="I11" s="242"/>
      <c r="J11" s="242"/>
      <c r="K11" s="242"/>
      <c r="L11" s="242"/>
      <c r="M11" s="242"/>
      <c r="N11" s="242"/>
      <c r="O11" s="243"/>
      <c r="P11" s="549"/>
    </row>
    <row r="12" spans="1:75" s="191" customFormat="1" ht="28.5" customHeight="1" thickTop="1" x14ac:dyDescent="0.2">
      <c r="A12" s="1024" t="s">
        <v>350</v>
      </c>
      <c r="B12" s="1025"/>
      <c r="C12" s="1025"/>
      <c r="D12" s="1025"/>
      <c r="E12" s="1025"/>
      <c r="F12" s="1025"/>
      <c r="G12" s="1025"/>
      <c r="H12" s="1025"/>
      <c r="I12" s="1025"/>
      <c r="J12" s="1025"/>
      <c r="K12" s="1025"/>
      <c r="L12" s="1025"/>
      <c r="M12" s="1025"/>
      <c r="N12" s="1025"/>
      <c r="O12" s="1025"/>
      <c r="P12" s="571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</row>
    <row r="13" spans="1:75" ht="19.5" customHeight="1" thickBot="1" x14ac:dyDescent="0.45">
      <c r="A13" s="490" t="s">
        <v>237</v>
      </c>
      <c r="B13" s="249"/>
      <c r="C13" s="249"/>
      <c r="D13" s="249"/>
      <c r="E13" s="249"/>
      <c r="F13" s="249"/>
      <c r="G13" s="249"/>
      <c r="H13" s="249"/>
      <c r="I13" s="250"/>
      <c r="J13" s="250"/>
      <c r="K13" s="249"/>
      <c r="L13" s="249"/>
      <c r="M13" s="249"/>
      <c r="N13" s="249"/>
      <c r="O13" s="249"/>
      <c r="P13" s="554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</row>
    <row r="14" spans="1:75" s="200" customFormat="1" ht="23.85" customHeight="1" thickBot="1" x14ac:dyDescent="0.4">
      <c r="A14" s="572" t="s">
        <v>174</v>
      </c>
      <c r="B14" s="251" t="e">
        <f>SUMIF(#REF!,A14,#REF!)</f>
        <v>#REF!</v>
      </c>
      <c r="C14" s="1026" t="s">
        <v>175</v>
      </c>
      <c r="D14" s="1027"/>
      <c r="E14" s="1027"/>
      <c r="F14" s="1027"/>
      <c r="G14" s="1027"/>
      <c r="H14" s="1028"/>
      <c r="I14" s="252"/>
      <c r="J14" s="252"/>
      <c r="K14" s="253"/>
      <c r="L14" s="253"/>
      <c r="M14"/>
      <c r="N14"/>
      <c r="O14"/>
      <c r="P14" s="744"/>
      <c r="Q14" s="197"/>
      <c r="R14" s="198"/>
      <c r="S14" s="198"/>
      <c r="T14" s="198"/>
      <c r="U14" s="198"/>
      <c r="V14" s="198"/>
      <c r="W14" s="198"/>
      <c r="X14" s="198"/>
      <c r="Y14" s="198"/>
      <c r="Z14" s="198"/>
      <c r="AA14" s="198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</row>
    <row r="15" spans="1:75" s="203" customFormat="1" ht="18.75" customHeight="1" x14ac:dyDescent="0.2">
      <c r="A15" s="1029" t="s">
        <v>176</v>
      </c>
      <c r="B15" s="1030"/>
      <c r="C15" s="1030"/>
      <c r="D15" s="1030"/>
      <c r="E15" s="1030"/>
      <c r="F15" s="1030"/>
      <c r="G15" s="1030"/>
      <c r="H15" s="254"/>
      <c r="I15" s="254"/>
      <c r="J15" s="254"/>
      <c r="K15" s="254"/>
      <c r="L15" s="254"/>
      <c r="M15"/>
      <c r="N15"/>
      <c r="O15"/>
      <c r="P15" s="744"/>
      <c r="Q15" s="201"/>
      <c r="R15" s="201"/>
      <c r="S15" s="201"/>
      <c r="T15" s="201"/>
      <c r="U15" s="202"/>
      <c r="V15" s="202"/>
      <c r="W15" s="202"/>
      <c r="X15" s="202"/>
      <c r="Y15" s="202"/>
      <c r="Z15" s="202"/>
      <c r="AA15" s="202"/>
    </row>
    <row r="16" spans="1:75" s="203" customFormat="1" ht="9" customHeight="1" x14ac:dyDescent="0.2">
      <c r="A16" s="574"/>
      <c r="B16" s="204"/>
      <c r="C16" s="204"/>
      <c r="D16" s="205"/>
      <c r="E16" s="205"/>
      <c r="F16" s="205"/>
      <c r="G16" s="205"/>
      <c r="H16" s="254"/>
      <c r="I16" s="254"/>
      <c r="J16" s="254"/>
      <c r="K16" s="254"/>
      <c r="L16" s="254"/>
      <c r="M16"/>
      <c r="N16"/>
      <c r="O16"/>
      <c r="P16" s="744"/>
      <c r="Q16" s="201"/>
      <c r="R16" s="201"/>
      <c r="S16" s="201"/>
      <c r="T16" s="201"/>
      <c r="U16" s="202"/>
      <c r="V16" s="202"/>
      <c r="W16" s="202"/>
      <c r="X16" s="202"/>
      <c r="Y16" s="202"/>
      <c r="Z16" s="202"/>
      <c r="AA16" s="202"/>
    </row>
    <row r="17" spans="1:27" s="203" customFormat="1" ht="13.5" customHeight="1" x14ac:dyDescent="0.2">
      <c r="A17" s="1031" t="s">
        <v>177</v>
      </c>
      <c r="B17" s="1032"/>
      <c r="C17" s="1032"/>
      <c r="D17" s="1032"/>
      <c r="E17" s="1032"/>
      <c r="F17" s="255"/>
      <c r="G17" s="254"/>
      <c r="H17" s="254"/>
      <c r="I17" s="254"/>
      <c r="J17" s="254"/>
      <c r="K17" s="254"/>
      <c r="L17" s="254"/>
      <c r="M17" s="254"/>
      <c r="N17" s="984"/>
      <c r="O17" s="985"/>
      <c r="P17" s="575"/>
      <c r="Q17" s="201"/>
      <c r="R17" s="201"/>
      <c r="S17" s="201"/>
      <c r="T17" s="201"/>
      <c r="U17" s="202"/>
      <c r="V17" s="202"/>
      <c r="W17" s="202"/>
      <c r="X17" s="202"/>
      <c r="Y17" s="202"/>
      <c r="Z17" s="202"/>
      <c r="AA17" s="202"/>
    </row>
    <row r="18" spans="1:27" s="164" customFormat="1" ht="15" customHeight="1" x14ac:dyDescent="0.2">
      <c r="A18" s="576" t="s">
        <v>10</v>
      </c>
      <c r="B18" s="256"/>
      <c r="C18" s="256"/>
      <c r="D18" s="257" t="s">
        <v>174</v>
      </c>
      <c r="E18" s="258" t="s">
        <v>178</v>
      </c>
      <c r="F18" s="259"/>
      <c r="G18" s="260" t="s">
        <v>179</v>
      </c>
      <c r="H18" s="258"/>
      <c r="I18" s="511" t="s">
        <v>174</v>
      </c>
      <c r="J18" s="261" t="s">
        <v>180</v>
      </c>
      <c r="K18" s="262"/>
      <c r="L18" s="261"/>
      <c r="M18" s="258"/>
      <c r="N18" s="984"/>
      <c r="O18" s="985"/>
      <c r="P18" s="577"/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</row>
    <row r="19" spans="1:27" s="164" customFormat="1" ht="15" customHeight="1" x14ac:dyDescent="0.2">
      <c r="A19" s="576" t="s">
        <v>181</v>
      </c>
      <c r="B19" s="256"/>
      <c r="C19" s="256"/>
      <c r="D19" s="264" t="s">
        <v>174</v>
      </c>
      <c r="E19" s="258" t="s">
        <v>42</v>
      </c>
      <c r="F19" s="259"/>
      <c r="G19" s="265" t="s">
        <v>182</v>
      </c>
      <c r="H19" s="258"/>
      <c r="I19" s="266" t="s">
        <v>174</v>
      </c>
      <c r="J19" s="258" t="s">
        <v>183</v>
      </c>
      <c r="K19" s="266"/>
      <c r="L19" s="258"/>
      <c r="M19" s="258"/>
      <c r="N19" s="984"/>
      <c r="O19" s="985"/>
      <c r="P19" s="577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</row>
    <row r="20" spans="1:27" s="164" customFormat="1" ht="15" customHeight="1" x14ac:dyDescent="0.2">
      <c r="A20" s="578"/>
      <c r="B20" s="267"/>
      <c r="C20" s="258"/>
      <c r="D20" s="263"/>
      <c r="E20" s="258"/>
      <c r="F20" s="259"/>
      <c r="G20" s="265" t="s">
        <v>184</v>
      </c>
      <c r="H20" s="258"/>
      <c r="I20" s="266" t="s">
        <v>174</v>
      </c>
      <c r="J20" s="258" t="s">
        <v>185</v>
      </c>
      <c r="K20" s="266"/>
      <c r="L20" s="258"/>
      <c r="M20" s="258"/>
      <c r="N20" s="258"/>
      <c r="O20" s="268"/>
      <c r="P20" s="554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</row>
    <row r="21" spans="1:27" s="164" customFormat="1" ht="15" customHeight="1" x14ac:dyDescent="0.25">
      <c r="A21" s="579" t="s">
        <v>186</v>
      </c>
      <c r="B21" s="269"/>
      <c r="C21" s="270"/>
      <c r="D21" s="271" t="s">
        <v>174</v>
      </c>
      <c r="E21" s="272" t="s">
        <v>178</v>
      </c>
      <c r="F21" s="244"/>
      <c r="G21" s="273"/>
      <c r="H21" s="273"/>
      <c r="I21" s="273"/>
      <c r="J21" s="273"/>
      <c r="K21" s="273"/>
      <c r="L21" s="274"/>
      <c r="M21" s="258"/>
      <c r="N21" s="275"/>
      <c r="O21" s="268"/>
      <c r="P21" s="554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</row>
    <row r="22" spans="1:27" s="210" customFormat="1" ht="6.75" customHeight="1" thickBot="1" x14ac:dyDescent="0.3">
      <c r="A22" s="580"/>
      <c r="B22" s="274"/>
      <c r="C22" s="276"/>
      <c r="D22" s="277"/>
      <c r="E22" s="278"/>
      <c r="F22" s="279"/>
      <c r="G22" s="258"/>
      <c r="H22" s="280"/>
      <c r="I22" s="280"/>
      <c r="J22" s="280"/>
      <c r="K22" s="281"/>
      <c r="L22" s="282"/>
      <c r="M22" s="283"/>
      <c r="N22" s="283"/>
      <c r="O22" s="257"/>
      <c r="P22" s="554"/>
      <c r="Q22" s="206"/>
      <c r="R22" s="207"/>
      <c r="S22" s="208"/>
      <c r="T22" s="208"/>
      <c r="U22" s="209"/>
      <c r="V22" s="209"/>
      <c r="W22" s="209"/>
      <c r="X22" s="209"/>
      <c r="Y22" s="209"/>
      <c r="Z22" s="209"/>
      <c r="AA22" s="209"/>
    </row>
    <row r="23" spans="1:27" s="210" customFormat="1" ht="26.85" customHeight="1" thickBot="1" x14ac:dyDescent="0.3">
      <c r="A23" s="1012"/>
      <c r="B23" s="1013"/>
      <c r="C23" s="1014"/>
      <c r="D23" s="1014"/>
      <c r="E23" s="1015"/>
      <c r="F23" s="244"/>
      <c r="G23" s="1016" t="s">
        <v>47</v>
      </c>
      <c r="H23" s="1017"/>
      <c r="I23" s="1018" t="s">
        <v>187</v>
      </c>
      <c r="J23" s="1019"/>
      <c r="K23" s="1020" t="s">
        <v>48</v>
      </c>
      <c r="L23" s="1021"/>
      <c r="M23" s="1022" t="s">
        <v>49</v>
      </c>
      <c r="N23" s="1023"/>
      <c r="O23" s="512" t="s">
        <v>188</v>
      </c>
      <c r="P23" s="573"/>
      <c r="Q23" s="211"/>
      <c r="R23" s="212"/>
      <c r="S23" s="209"/>
      <c r="T23" s="209"/>
      <c r="U23" s="209"/>
      <c r="V23" s="209"/>
      <c r="W23" s="209"/>
      <c r="X23" s="209"/>
      <c r="Y23" s="209"/>
      <c r="Z23" s="209"/>
      <c r="AA23" s="209"/>
    </row>
    <row r="24" spans="1:27" s="215" customFormat="1" ht="33" customHeight="1" thickBot="1" x14ac:dyDescent="0.3">
      <c r="A24" s="1044" t="s">
        <v>189</v>
      </c>
      <c r="B24" s="1045"/>
      <c r="C24" s="1045"/>
      <c r="D24" s="1045"/>
      <c r="E24" s="513">
        <v>41532</v>
      </c>
      <c r="F24" s="514" t="s">
        <v>190</v>
      </c>
      <c r="G24" s="1046" t="s">
        <v>174</v>
      </c>
      <c r="H24" s="1047"/>
      <c r="I24" s="1046" t="s">
        <v>174</v>
      </c>
      <c r="J24" s="1047"/>
      <c r="K24" s="1046" t="s">
        <v>174</v>
      </c>
      <c r="L24" s="1047"/>
      <c r="M24" s="1046" t="s">
        <v>174</v>
      </c>
      <c r="N24" s="1047"/>
      <c r="O24" s="515" t="s">
        <v>174</v>
      </c>
      <c r="P24" s="581"/>
      <c r="Q24" s="213"/>
      <c r="R24" s="213"/>
      <c r="S24" s="213"/>
      <c r="T24" s="213"/>
      <c r="U24" s="214"/>
      <c r="V24" s="214"/>
      <c r="W24" s="214"/>
      <c r="X24" s="214"/>
      <c r="Y24" s="214"/>
      <c r="Z24" s="214"/>
      <c r="AA24" s="214"/>
    </row>
    <row r="25" spans="1:27" s="215" customFormat="1" ht="18.75" customHeight="1" thickBot="1" x14ac:dyDescent="0.3">
      <c r="A25" s="1042" t="s">
        <v>191</v>
      </c>
      <c r="B25" s="1043"/>
      <c r="C25" s="1043"/>
      <c r="D25" s="1043"/>
      <c r="E25" s="513">
        <v>41532</v>
      </c>
      <c r="F25" s="514" t="s">
        <v>156</v>
      </c>
      <c r="G25" s="1046" t="s">
        <v>174</v>
      </c>
      <c r="H25" s="1047"/>
      <c r="I25" s="1046" t="s">
        <v>174</v>
      </c>
      <c r="J25" s="1047"/>
      <c r="K25" s="1046" t="s">
        <v>174</v>
      </c>
      <c r="L25" s="1047"/>
      <c r="M25" s="1046" t="s">
        <v>174</v>
      </c>
      <c r="N25" s="1047"/>
      <c r="O25" s="516" t="s">
        <v>174</v>
      </c>
      <c r="P25" s="581"/>
      <c r="Q25" s="213"/>
      <c r="R25" s="213"/>
      <c r="S25" s="213"/>
      <c r="T25" s="213"/>
      <c r="U25" s="214"/>
      <c r="V25" s="214"/>
      <c r="W25" s="214"/>
      <c r="X25" s="214"/>
      <c r="Y25" s="214"/>
      <c r="Z25" s="214"/>
      <c r="AA25" s="214"/>
    </row>
    <row r="26" spans="1:27" s="215" customFormat="1" ht="18.75" customHeight="1" x14ac:dyDescent="0.25">
      <c r="A26" s="1042" t="s">
        <v>192</v>
      </c>
      <c r="B26" s="1043"/>
      <c r="C26" s="1043"/>
      <c r="D26" s="1043"/>
      <c r="E26" s="513">
        <v>41532</v>
      </c>
      <c r="F26" s="514" t="s">
        <v>158</v>
      </c>
      <c r="G26" s="1046" t="s">
        <v>174</v>
      </c>
      <c r="H26" s="1047"/>
      <c r="I26" s="1046" t="s">
        <v>174</v>
      </c>
      <c r="J26" s="1047"/>
      <c r="K26" s="1046" t="s">
        <v>174</v>
      </c>
      <c r="L26" s="1047"/>
      <c r="M26" s="1046" t="s">
        <v>174</v>
      </c>
      <c r="N26" s="1047"/>
      <c r="O26" s="516" t="s">
        <v>174</v>
      </c>
      <c r="P26" s="581"/>
      <c r="Q26" s="213"/>
      <c r="R26" s="213"/>
      <c r="S26" s="213"/>
      <c r="T26" s="213"/>
      <c r="U26" s="214"/>
      <c r="V26" s="214"/>
      <c r="W26" s="214"/>
      <c r="X26" s="214"/>
      <c r="Y26" s="214"/>
      <c r="Z26" s="214"/>
      <c r="AA26" s="214"/>
    </row>
    <row r="27" spans="1:27" s="215" customFormat="1" ht="30.75" customHeight="1" x14ac:dyDescent="0.25">
      <c r="A27" s="1083" t="s">
        <v>193</v>
      </c>
      <c r="B27" s="1084"/>
      <c r="C27" s="1082"/>
      <c r="D27" s="1082"/>
      <c r="E27" s="1082"/>
      <c r="F27" s="517" t="s">
        <v>155</v>
      </c>
      <c r="G27" s="1085" t="str">
        <f>G24</f>
        <v>XXX</v>
      </c>
      <c r="H27" s="1086"/>
      <c r="I27" s="1040" t="s">
        <v>174</v>
      </c>
      <c r="J27" s="1041"/>
      <c r="K27" s="1040" t="str">
        <f>K24</f>
        <v>XXX</v>
      </c>
      <c r="L27" s="1041"/>
      <c r="M27" s="1040" t="str">
        <f>M24</f>
        <v>XXX</v>
      </c>
      <c r="N27" s="1041"/>
      <c r="O27" s="516" t="s">
        <v>174</v>
      </c>
      <c r="P27" s="581"/>
      <c r="Q27" s="213"/>
      <c r="R27" s="213"/>
      <c r="S27" s="213"/>
      <c r="T27" s="213"/>
      <c r="U27" s="214"/>
      <c r="V27" s="214"/>
      <c r="W27" s="214"/>
      <c r="X27" s="214"/>
      <c r="Y27" s="214"/>
      <c r="Z27" s="214"/>
      <c r="AA27" s="214"/>
    </row>
    <row r="28" spans="1:27" s="218" customFormat="1" ht="20.25" x14ac:dyDescent="0.3">
      <c r="A28" s="1077" t="s">
        <v>191</v>
      </c>
      <c r="B28" s="1078"/>
      <c r="C28" s="1078"/>
      <c r="D28" s="1078"/>
      <c r="E28" s="1078"/>
      <c r="F28" s="518" t="s">
        <v>157</v>
      </c>
      <c r="G28" s="1079">
        <f>IF('Planung KG, Prim, Cycle'!AL28="","",'Planung KG, Prim, Cycle'!AF34)</f>
        <v>60</v>
      </c>
      <c r="H28" s="1080"/>
      <c r="I28" s="1079">
        <f>'Planung Basisstufe'!K34</f>
        <v>64</v>
      </c>
      <c r="J28" s="1080"/>
      <c r="K28" s="519">
        <f>IF('Planung KG, Prim, Cycle'!AL26="","",'Planung KG, Prim, Cycle'!Z34)</f>
        <v>190</v>
      </c>
      <c r="L28" s="520">
        <f>IF(SUM('Planung MR'!F48,'Planung MR'!E48)=0,"",SUM('Planung MR'!F48,'Planung MR'!E48))</f>
        <v>12</v>
      </c>
      <c r="M28" s="519">
        <f>IF('Planung Sek 1'!AD28="","",'Planung Sek 1'!V33)</f>
        <v>297</v>
      </c>
      <c r="N28" s="521">
        <f>IF('Planung MR'!F49=0,"",'Planung MR'!F49)</f>
        <v>11</v>
      </c>
      <c r="O28" s="522">
        <f>IF(SUM(G28,I28,K28,M28)=0,"",SUM(G28,I28,K28,M28))</f>
        <v>611</v>
      </c>
      <c r="P28" s="582">
        <f>IF(SUM(L28,N28)=0,"",SUM(L28,N28))</f>
        <v>23</v>
      </c>
      <c r="Q28" s="216"/>
      <c r="R28" s="216"/>
      <c r="S28" s="216"/>
      <c r="T28" s="216"/>
      <c r="U28" s="217"/>
      <c r="V28" s="217"/>
      <c r="W28" s="217"/>
      <c r="X28" s="217"/>
      <c r="Y28" s="217"/>
      <c r="Z28" s="217"/>
      <c r="AA28" s="217"/>
    </row>
    <row r="29" spans="1:27" s="215" customFormat="1" ht="18.75" thickBot="1" x14ac:dyDescent="0.3">
      <c r="A29" s="1081" t="s">
        <v>192</v>
      </c>
      <c r="B29" s="1082"/>
      <c r="C29" s="1082"/>
      <c r="D29" s="1082"/>
      <c r="E29" s="1082"/>
      <c r="F29" s="517" t="s">
        <v>159</v>
      </c>
      <c r="G29" s="1075" t="str">
        <f>G26</f>
        <v>XXX</v>
      </c>
      <c r="H29" s="1076"/>
      <c r="I29" s="1075" t="str">
        <f>I26</f>
        <v>XXX</v>
      </c>
      <c r="J29" s="1076"/>
      <c r="K29" s="1075" t="str">
        <f>K26</f>
        <v>XXX</v>
      </c>
      <c r="L29" s="1076"/>
      <c r="M29" s="1075" t="str">
        <f>M26</f>
        <v>XXX</v>
      </c>
      <c r="N29" s="1076"/>
      <c r="O29" s="516" t="s">
        <v>174</v>
      </c>
      <c r="P29" s="581"/>
      <c r="Q29" s="213"/>
      <c r="R29" s="213"/>
      <c r="S29" s="213"/>
      <c r="T29" s="213"/>
      <c r="U29" s="214"/>
      <c r="V29" s="214"/>
      <c r="W29" s="214"/>
      <c r="X29" s="214"/>
      <c r="Y29" s="214"/>
      <c r="Z29" s="214"/>
      <c r="AA29" s="214"/>
    </row>
    <row r="30" spans="1:27" s="215" customFormat="1" ht="18.75" thickBot="1" x14ac:dyDescent="0.3">
      <c r="A30" s="1053"/>
      <c r="B30" s="1054"/>
      <c r="C30" s="1054"/>
      <c r="D30" s="1054"/>
      <c r="E30" s="1054"/>
      <c r="F30" s="1054"/>
      <c r="G30" s="1055"/>
      <c r="H30" s="1055"/>
      <c r="I30" s="1055"/>
      <c r="J30" s="1055"/>
      <c r="K30" s="1055"/>
      <c r="L30" s="1055"/>
      <c r="M30" s="1055"/>
      <c r="N30" s="1055"/>
      <c r="O30" s="1055"/>
      <c r="P30" s="581"/>
      <c r="Q30" s="213"/>
      <c r="R30" s="213"/>
      <c r="S30" s="213"/>
      <c r="T30" s="213"/>
      <c r="U30" s="214"/>
      <c r="V30" s="214"/>
      <c r="W30" s="214"/>
      <c r="X30" s="214"/>
      <c r="Y30" s="214"/>
      <c r="Z30" s="214"/>
      <c r="AA30" s="214"/>
    </row>
    <row r="31" spans="1:27" s="210" customFormat="1" ht="26.25" thickBot="1" x14ac:dyDescent="0.3">
      <c r="A31" s="1031" t="s">
        <v>194</v>
      </c>
      <c r="B31" s="1032"/>
      <c r="C31" s="1032"/>
      <c r="D31" s="1032"/>
      <c r="E31" s="1032"/>
      <c r="F31" s="244"/>
      <c r="G31" s="523" t="s">
        <v>195</v>
      </c>
      <c r="H31" s="524" t="s">
        <v>196</v>
      </c>
      <c r="I31" s="525" t="s">
        <v>197</v>
      </c>
      <c r="J31" s="526" t="s">
        <v>196</v>
      </c>
      <c r="K31" s="527" t="s">
        <v>197</v>
      </c>
      <c r="L31" s="528" t="s">
        <v>196</v>
      </c>
      <c r="M31" s="529" t="s">
        <v>197</v>
      </c>
      <c r="N31" s="530" t="s">
        <v>196</v>
      </c>
      <c r="O31" s="531" t="s">
        <v>188</v>
      </c>
      <c r="P31" s="573"/>
      <c r="Q31" s="211"/>
      <c r="R31" s="212"/>
      <c r="S31" s="209"/>
      <c r="T31" s="209"/>
      <c r="U31" s="209"/>
      <c r="V31" s="209"/>
      <c r="W31" s="209"/>
      <c r="X31" s="209"/>
      <c r="Y31" s="209"/>
      <c r="Z31" s="209"/>
      <c r="AA31" s="209"/>
    </row>
    <row r="32" spans="1:27" s="219" customFormat="1" ht="15.75" x14ac:dyDescent="0.2">
      <c r="A32" s="1056" t="s">
        <v>198</v>
      </c>
      <c r="B32" s="1057"/>
      <c r="C32" s="1057"/>
      <c r="D32" s="1057"/>
      <c r="E32" s="532"/>
      <c r="F32" s="514" t="s">
        <v>160</v>
      </c>
      <c r="G32" s="533" t="s">
        <v>174</v>
      </c>
      <c r="H32" s="533" t="s">
        <v>174</v>
      </c>
      <c r="I32" s="533" t="s">
        <v>174</v>
      </c>
      <c r="J32" s="533" t="s">
        <v>174</v>
      </c>
      <c r="K32" s="533" t="s">
        <v>174</v>
      </c>
      <c r="L32" s="533" t="s">
        <v>174</v>
      </c>
      <c r="M32" s="533" t="s">
        <v>174</v>
      </c>
      <c r="N32" s="533" t="s">
        <v>174</v>
      </c>
      <c r="O32" s="284" t="s">
        <v>174</v>
      </c>
      <c r="P32" s="573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</row>
    <row r="33" spans="1:27" s="221" customFormat="1" ht="20.25" x14ac:dyDescent="0.3">
      <c r="A33" s="1058" t="s">
        <v>198</v>
      </c>
      <c r="B33" s="1059"/>
      <c r="C33" s="1060"/>
      <c r="D33" s="1060"/>
      <c r="E33" s="1060"/>
      <c r="F33" s="534" t="s">
        <v>161</v>
      </c>
      <c r="G33" s="535">
        <f>IF('Planung KG, Prim, Cycle'!AL28=0,"",'Planung KG, Prim, Cycle'!AL22)</f>
        <v>3.184504</v>
      </c>
      <c r="H33" s="536"/>
      <c r="I33" s="535">
        <f>IF('Planung Basisstufe'!AH26=0,"",'Planung Basisstufe'!AH15)</f>
        <v>4.7163969999999997</v>
      </c>
      <c r="J33" s="536"/>
      <c r="K33" s="535">
        <f>IF('Planung KG, Prim, Cycle'!AL26=0,"",'Planung KG, Prim, Cycle'!AL15)</f>
        <v>12.699559499999999</v>
      </c>
      <c r="L33" s="536">
        <f>IF('Planung MR'!AF40=0,"",'Planung MR'!AF40)</f>
        <v>15.846728246850001</v>
      </c>
      <c r="M33" s="419">
        <f>IF('Planung Sek 1'!AD28=0,"",'Planung Sek 1'!AC50)</f>
        <v>24.843577522100006</v>
      </c>
      <c r="N33" s="420"/>
      <c r="O33" s="404">
        <f>IF(SUM(G33:N33)=0,"",SUM(G33:N33))</f>
        <v>61.290766268950001</v>
      </c>
      <c r="P33" s="583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</row>
    <row r="34" spans="1:27" s="203" customFormat="1" ht="15.75" x14ac:dyDescent="0.25">
      <c r="A34" s="1061" t="s">
        <v>199</v>
      </c>
      <c r="B34" s="1062"/>
      <c r="C34" s="1063"/>
      <c r="D34" s="1064"/>
      <c r="E34" s="537" t="s">
        <v>200</v>
      </c>
      <c r="F34" s="514">
        <v>5</v>
      </c>
      <c r="G34" s="538" t="s">
        <v>174</v>
      </c>
      <c r="H34" s="538" t="s">
        <v>174</v>
      </c>
      <c r="I34" s="538" t="s">
        <v>174</v>
      </c>
      <c r="J34" s="538" t="s">
        <v>174</v>
      </c>
      <c r="K34" s="538" t="s">
        <v>174</v>
      </c>
      <c r="L34" s="538" t="s">
        <v>174</v>
      </c>
      <c r="M34" s="538" t="s">
        <v>174</v>
      </c>
      <c r="N34" s="538" t="s">
        <v>174</v>
      </c>
      <c r="O34" s="539" t="s">
        <v>174</v>
      </c>
      <c r="P34" s="584"/>
      <c r="Q34" s="201"/>
      <c r="R34" s="222"/>
      <c r="S34" s="222"/>
      <c r="T34" s="222"/>
      <c r="U34" s="202"/>
      <c r="V34" s="223"/>
      <c r="W34" s="202"/>
      <c r="X34" s="202"/>
      <c r="Y34" s="202"/>
      <c r="Z34" s="202"/>
      <c r="AA34" s="202"/>
    </row>
    <row r="35" spans="1:27" s="203" customFormat="1" ht="15.75" x14ac:dyDescent="0.2">
      <c r="A35" s="1056"/>
      <c r="B35" s="1057"/>
      <c r="C35" s="1065"/>
      <c r="D35" s="1066"/>
      <c r="E35" s="540" t="s">
        <v>201</v>
      </c>
      <c r="F35" s="514">
        <v>6</v>
      </c>
      <c r="G35" s="538" t="s">
        <v>174</v>
      </c>
      <c r="H35" s="538" t="s">
        <v>174</v>
      </c>
      <c r="I35" s="538" t="s">
        <v>174</v>
      </c>
      <c r="J35" s="538" t="s">
        <v>174</v>
      </c>
      <c r="K35" s="538" t="s">
        <v>174</v>
      </c>
      <c r="L35" s="538" t="s">
        <v>174</v>
      </c>
      <c r="M35" s="538" t="s">
        <v>174</v>
      </c>
      <c r="N35" s="538" t="s">
        <v>174</v>
      </c>
      <c r="O35" s="516" t="s">
        <v>174</v>
      </c>
      <c r="P35" s="584"/>
      <c r="Q35" s="201"/>
      <c r="R35" s="222"/>
      <c r="S35" s="222"/>
      <c r="T35" s="222"/>
      <c r="U35" s="202"/>
      <c r="V35" s="223"/>
      <c r="W35" s="202"/>
      <c r="X35" s="202"/>
      <c r="Y35" s="202"/>
      <c r="Z35" s="202"/>
      <c r="AA35" s="202"/>
    </row>
    <row r="36" spans="1:27" s="203" customFormat="1" x14ac:dyDescent="0.2">
      <c r="A36" s="1067" t="s">
        <v>202</v>
      </c>
      <c r="B36" s="1068"/>
      <c r="C36" s="1069"/>
      <c r="D36" s="1069"/>
      <c r="E36" s="1070"/>
      <c r="F36" s="514">
        <v>7</v>
      </c>
      <c r="G36" s="538" t="s">
        <v>174</v>
      </c>
      <c r="H36" s="538" t="s">
        <v>174</v>
      </c>
      <c r="I36" s="538" t="s">
        <v>174</v>
      </c>
      <c r="J36" s="538" t="s">
        <v>174</v>
      </c>
      <c r="K36" s="538" t="s">
        <v>174</v>
      </c>
      <c r="L36" s="538" t="s">
        <v>174</v>
      </c>
      <c r="M36" s="538" t="s">
        <v>174</v>
      </c>
      <c r="N36" s="538" t="s">
        <v>174</v>
      </c>
      <c r="O36" s="516" t="s">
        <v>174</v>
      </c>
      <c r="P36" s="584"/>
      <c r="Q36" s="201"/>
      <c r="R36" s="201"/>
      <c r="S36" s="201"/>
      <c r="T36" s="201"/>
      <c r="U36" s="202"/>
      <c r="V36" s="223"/>
      <c r="W36" s="202"/>
      <c r="X36" s="202"/>
      <c r="Y36" s="202"/>
      <c r="Z36" s="202"/>
      <c r="AA36" s="202"/>
    </row>
    <row r="37" spans="1:27" s="203" customFormat="1" ht="15.75" x14ac:dyDescent="0.25">
      <c r="A37" s="1048" t="s">
        <v>203</v>
      </c>
      <c r="B37" s="1049"/>
      <c r="C37" s="1050"/>
      <c r="D37" s="1050"/>
      <c r="E37" s="1050"/>
      <c r="F37" s="514">
        <v>8</v>
      </c>
      <c r="G37" s="538" t="s">
        <v>174</v>
      </c>
      <c r="H37" s="538" t="s">
        <v>174</v>
      </c>
      <c r="I37" s="538" t="s">
        <v>174</v>
      </c>
      <c r="J37" s="538" t="s">
        <v>174</v>
      </c>
      <c r="K37" s="538" t="s">
        <v>174</v>
      </c>
      <c r="L37" s="538" t="s">
        <v>174</v>
      </c>
      <c r="M37" s="538" t="s">
        <v>174</v>
      </c>
      <c r="N37" s="538" t="s">
        <v>174</v>
      </c>
      <c r="O37" s="539" t="s">
        <v>174</v>
      </c>
      <c r="P37" s="584"/>
      <c r="Q37" s="201"/>
      <c r="R37" s="222"/>
      <c r="S37" s="222"/>
      <c r="T37" s="222"/>
      <c r="U37" s="202"/>
      <c r="V37" s="223"/>
      <c r="W37" s="202"/>
      <c r="X37" s="202"/>
      <c r="Y37" s="202"/>
      <c r="Z37" s="202"/>
      <c r="AA37" s="202"/>
    </row>
    <row r="38" spans="1:27" s="203" customFormat="1" x14ac:dyDescent="0.2">
      <c r="A38" s="1056" t="s">
        <v>204</v>
      </c>
      <c r="B38" s="1057"/>
      <c r="C38" s="1069"/>
      <c r="D38" s="1069"/>
      <c r="E38" s="1070"/>
      <c r="F38" s="514">
        <v>9</v>
      </c>
      <c r="G38" s="538" t="s">
        <v>174</v>
      </c>
      <c r="H38" s="538" t="s">
        <v>174</v>
      </c>
      <c r="I38" s="538" t="s">
        <v>174</v>
      </c>
      <c r="J38" s="538" t="s">
        <v>174</v>
      </c>
      <c r="K38" s="538" t="s">
        <v>174</v>
      </c>
      <c r="L38" s="538" t="s">
        <v>174</v>
      </c>
      <c r="M38" s="538" t="s">
        <v>174</v>
      </c>
      <c r="N38" s="538" t="s">
        <v>174</v>
      </c>
      <c r="O38" s="516" t="s">
        <v>174</v>
      </c>
      <c r="P38" s="584"/>
      <c r="Q38" s="201"/>
      <c r="R38" s="201"/>
      <c r="S38" s="201"/>
      <c r="T38" s="201"/>
      <c r="U38" s="202"/>
      <c r="V38" s="202"/>
      <c r="W38" s="202"/>
      <c r="X38" s="202"/>
      <c r="Y38" s="202"/>
      <c r="Z38" s="202"/>
      <c r="AA38" s="202"/>
    </row>
    <row r="39" spans="1:27" s="203" customFormat="1" x14ac:dyDescent="0.2">
      <c r="A39" s="1071"/>
      <c r="B39" s="1072"/>
      <c r="C39" s="1072"/>
      <c r="D39" s="1072"/>
      <c r="E39" s="1072"/>
      <c r="F39" s="541"/>
      <c r="G39" s="542"/>
      <c r="H39" s="543"/>
      <c r="I39" s="542"/>
      <c r="J39" s="543"/>
      <c r="K39" s="542"/>
      <c r="L39" s="543"/>
      <c r="M39" s="542"/>
      <c r="N39" s="543"/>
      <c r="O39" s="516"/>
      <c r="P39" s="584"/>
      <c r="Q39" s="201"/>
      <c r="R39" s="201"/>
      <c r="S39" s="201"/>
      <c r="T39" s="201"/>
      <c r="U39" s="202"/>
      <c r="V39" s="202"/>
      <c r="W39" s="202"/>
      <c r="X39" s="202"/>
      <c r="Y39" s="202"/>
      <c r="Z39" s="202"/>
      <c r="AA39" s="202"/>
    </row>
    <row r="40" spans="1:27" s="226" customFormat="1" ht="15.75" x14ac:dyDescent="0.25">
      <c r="A40" s="1048" t="s">
        <v>205</v>
      </c>
      <c r="B40" s="1049"/>
      <c r="C40" s="1050"/>
      <c r="D40" s="1050"/>
      <c r="E40" s="1050"/>
      <c r="F40" s="514">
        <v>10</v>
      </c>
      <c r="G40" s="544" t="s">
        <v>174</v>
      </c>
      <c r="H40" s="544" t="s">
        <v>174</v>
      </c>
      <c r="I40" s="544" t="s">
        <v>174</v>
      </c>
      <c r="J40" s="544" t="s">
        <v>174</v>
      </c>
      <c r="K40" s="544" t="s">
        <v>174</v>
      </c>
      <c r="L40" s="544" t="s">
        <v>174</v>
      </c>
      <c r="M40" s="544" t="s">
        <v>174</v>
      </c>
      <c r="N40" s="544" t="s">
        <v>174</v>
      </c>
      <c r="O40" s="539" t="s">
        <v>174</v>
      </c>
      <c r="P40" s="585"/>
      <c r="Q40" s="190"/>
      <c r="R40" s="224"/>
      <c r="S40" s="224"/>
      <c r="T40" s="224"/>
      <c r="U40" s="225"/>
      <c r="V40" s="225"/>
      <c r="W40" s="225"/>
      <c r="X40" s="225"/>
      <c r="Y40" s="225"/>
      <c r="Z40" s="225"/>
      <c r="AA40" s="225"/>
    </row>
    <row r="41" spans="1:27" s="230" customFormat="1" ht="16.5" thickBot="1" x14ac:dyDescent="0.3">
      <c r="A41" s="1051"/>
      <c r="B41" s="1052"/>
      <c r="C41" s="1052"/>
      <c r="D41" s="1052"/>
      <c r="E41" s="1052"/>
      <c r="F41" s="586"/>
      <c r="G41" s="587"/>
      <c r="H41" s="588"/>
      <c r="I41" s="587"/>
      <c r="J41" s="588"/>
      <c r="K41" s="587"/>
      <c r="L41" s="588"/>
      <c r="M41" s="587"/>
      <c r="N41" s="588"/>
      <c r="O41" s="589"/>
      <c r="P41" s="590"/>
      <c r="Q41" s="227"/>
      <c r="R41" s="228"/>
      <c r="S41" s="228"/>
      <c r="T41" s="228"/>
      <c r="U41" s="229"/>
      <c r="V41" s="229"/>
      <c r="W41" s="229"/>
      <c r="X41" s="229"/>
      <c r="Y41" s="229"/>
      <c r="Z41" s="229"/>
      <c r="AA41" s="229"/>
    </row>
    <row r="42" spans="1:27" ht="13.5" customHeight="1" thickTop="1" thickBot="1" x14ac:dyDescent="0.3">
      <c r="A42" s="545"/>
      <c r="B42" s="545"/>
      <c r="C42" s="545"/>
      <c r="D42" s="545"/>
      <c r="E42" s="545"/>
      <c r="F42" s="546"/>
      <c r="G42" s="547"/>
      <c r="H42" s="547"/>
      <c r="I42" s="548"/>
      <c r="J42" s="548"/>
      <c r="K42" s="547"/>
      <c r="L42" s="547"/>
      <c r="M42" s="547"/>
      <c r="N42" s="547"/>
      <c r="O42" s="548"/>
      <c r="P42" s="591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</row>
    <row r="43" spans="1:27" ht="25.5" customHeight="1" thickTop="1" x14ac:dyDescent="0.2">
      <c r="A43" s="992" t="s">
        <v>238</v>
      </c>
      <c r="B43" s="592"/>
      <c r="C43" s="593"/>
      <c r="D43" s="990" t="s">
        <v>92</v>
      </c>
      <c r="E43" s="1006"/>
      <c r="F43" s="1008" t="s">
        <v>61</v>
      </c>
      <c r="G43" s="1009"/>
      <c r="H43" s="994"/>
      <c r="I43" s="995"/>
      <c r="J43" s="1002" t="s">
        <v>62</v>
      </c>
      <c r="K43" s="998"/>
      <c r="L43" s="999"/>
      <c r="M43" s="1004" t="s">
        <v>91</v>
      </c>
      <c r="N43" s="986"/>
      <c r="O43" s="987"/>
      <c r="P43" s="594"/>
      <c r="Q43" s="193"/>
      <c r="R43" s="193"/>
      <c r="S43" s="193"/>
      <c r="T43" s="193"/>
      <c r="U43" s="193"/>
      <c r="V43" s="193"/>
      <c r="W43" s="193"/>
      <c r="X43" s="193"/>
      <c r="Y43" s="193"/>
      <c r="Z43" s="193"/>
      <c r="AA43" s="193"/>
    </row>
    <row r="44" spans="1:27" ht="25.5" customHeight="1" thickBot="1" x14ac:dyDescent="0.25">
      <c r="A44" s="993"/>
      <c r="B44" s="595"/>
      <c r="C44" s="596"/>
      <c r="D44" s="991"/>
      <c r="E44" s="1007"/>
      <c r="F44" s="1010"/>
      <c r="G44" s="1011"/>
      <c r="H44" s="996"/>
      <c r="I44" s="997"/>
      <c r="J44" s="1003"/>
      <c r="K44" s="1000"/>
      <c r="L44" s="1001"/>
      <c r="M44" s="1005"/>
      <c r="N44" s="988"/>
      <c r="O44" s="989"/>
      <c r="P44" s="597" t="s">
        <v>256</v>
      </c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</row>
    <row r="45" spans="1:27" ht="15.75" thickTop="1" x14ac:dyDescent="0.2">
      <c r="A45" s="194"/>
      <c r="B45" s="231"/>
      <c r="C45" s="194"/>
      <c r="D45" s="194"/>
      <c r="E45" s="194"/>
      <c r="F45" s="195"/>
      <c r="G45" s="193"/>
      <c r="H45" s="193"/>
      <c r="I45" s="196"/>
      <c r="J45" s="196"/>
      <c r="K45" s="193"/>
      <c r="L45" s="193"/>
      <c r="M45" s="193"/>
      <c r="N45" s="193"/>
      <c r="O45" s="196"/>
      <c r="P45" s="745" t="s">
        <v>357</v>
      </c>
      <c r="Q45" s="193"/>
      <c r="R45" s="193"/>
      <c r="S45" s="193"/>
      <c r="T45" s="193"/>
      <c r="U45" s="193"/>
      <c r="V45" s="193"/>
      <c r="W45" s="193"/>
      <c r="X45" s="193"/>
      <c r="Y45" s="193"/>
      <c r="Z45" s="193"/>
      <c r="AA45" s="193"/>
    </row>
    <row r="46" spans="1:27" x14ac:dyDescent="0.2">
      <c r="A46" s="194"/>
      <c r="B46" s="231"/>
      <c r="C46" s="194"/>
      <c r="D46" s="194"/>
      <c r="E46" s="194"/>
      <c r="F46" s="195"/>
      <c r="G46" s="193"/>
      <c r="H46" s="193"/>
      <c r="I46" s="196"/>
      <c r="J46" s="196"/>
      <c r="K46" s="193"/>
      <c r="L46" s="193"/>
      <c r="M46" s="193"/>
      <c r="N46" s="193"/>
      <c r="O46" s="196"/>
      <c r="P46" s="192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/>
    </row>
    <row r="47" spans="1:27" x14ac:dyDescent="0.2">
      <c r="A47" s="194"/>
      <c r="B47" s="231"/>
      <c r="C47" s="194"/>
      <c r="D47" s="194"/>
      <c r="E47" s="194"/>
      <c r="F47" s="195"/>
      <c r="G47" s="193"/>
      <c r="H47" s="193"/>
      <c r="I47" s="196"/>
      <c r="J47" s="196"/>
      <c r="K47" s="193"/>
      <c r="L47" s="193"/>
      <c r="M47" s="193"/>
      <c r="N47" s="193"/>
      <c r="O47" s="196"/>
      <c r="P47" s="192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/>
    </row>
    <row r="48" spans="1:27" x14ac:dyDescent="0.2">
      <c r="A48" s="194"/>
      <c r="B48" s="231"/>
      <c r="C48" s="194"/>
      <c r="D48" s="194"/>
      <c r="E48" s="194"/>
      <c r="F48" s="195"/>
      <c r="G48" s="193"/>
      <c r="H48" s="193"/>
      <c r="I48" s="196"/>
      <c r="J48" s="196"/>
      <c r="K48" s="193"/>
      <c r="L48" s="193"/>
      <c r="M48" s="193"/>
      <c r="N48" s="193"/>
      <c r="O48" s="196"/>
      <c r="P48" s="192"/>
      <c r="Q48" s="193"/>
      <c r="R48" s="193"/>
      <c r="S48" s="193"/>
      <c r="T48" s="193"/>
      <c r="U48" s="193"/>
      <c r="V48" s="193"/>
      <c r="W48" s="193"/>
      <c r="X48" s="193"/>
      <c r="Y48" s="193"/>
      <c r="Z48" s="193"/>
      <c r="AA48" s="193"/>
    </row>
    <row r="49" spans="1:27" x14ac:dyDescent="0.2">
      <c r="A49" s="194"/>
      <c r="B49" s="231"/>
      <c r="C49" s="194"/>
      <c r="D49" s="194"/>
      <c r="E49" s="194"/>
      <c r="F49" s="195"/>
      <c r="G49" s="193"/>
      <c r="H49" s="193"/>
      <c r="I49" s="196"/>
      <c r="J49" s="196"/>
      <c r="K49" s="193"/>
      <c r="L49" s="193"/>
      <c r="M49" s="193"/>
      <c r="N49" s="193"/>
      <c r="O49" s="196"/>
      <c r="P49" s="192"/>
      <c r="Q49" s="193"/>
      <c r="R49" s="193"/>
      <c r="S49" s="193"/>
      <c r="T49" s="193"/>
      <c r="U49" s="193"/>
      <c r="V49" s="193"/>
      <c r="W49" s="193"/>
      <c r="X49" s="193"/>
      <c r="Y49" s="193"/>
      <c r="Z49" s="193"/>
      <c r="AA49" s="193"/>
    </row>
    <row r="50" spans="1:27" x14ac:dyDescent="0.2">
      <c r="A50" s="194"/>
      <c r="B50" s="231"/>
      <c r="C50" s="194"/>
      <c r="D50" s="194"/>
      <c r="E50" s="194"/>
      <c r="F50" s="195"/>
      <c r="G50" s="193"/>
      <c r="H50" s="193"/>
      <c r="I50" s="196"/>
      <c r="J50" s="196"/>
      <c r="K50" s="193"/>
      <c r="L50" s="193"/>
      <c r="M50" s="193"/>
      <c r="N50" s="193"/>
      <c r="O50" s="196"/>
      <c r="P50" s="192"/>
      <c r="Q50" s="193"/>
      <c r="R50" s="193"/>
      <c r="S50" s="193"/>
      <c r="T50" s="193"/>
      <c r="U50" s="193"/>
      <c r="V50" s="193"/>
      <c r="W50" s="193"/>
      <c r="X50" s="193"/>
      <c r="Y50" s="193"/>
      <c r="Z50" s="193"/>
      <c r="AA50" s="193"/>
    </row>
    <row r="51" spans="1:27" x14ac:dyDescent="0.2">
      <c r="A51" s="194"/>
      <c r="B51" s="231"/>
      <c r="C51" s="194"/>
      <c r="D51" s="194"/>
      <c r="E51" s="194"/>
      <c r="F51" s="195"/>
      <c r="G51" s="193"/>
      <c r="H51" s="193"/>
      <c r="I51" s="196"/>
      <c r="J51" s="196"/>
      <c r="K51" s="193"/>
      <c r="L51" s="193"/>
      <c r="M51" s="193"/>
      <c r="N51" s="193"/>
      <c r="O51" s="196"/>
      <c r="P51" s="192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</row>
    <row r="52" spans="1:27" x14ac:dyDescent="0.2">
      <c r="A52" s="194"/>
      <c r="B52" s="231"/>
      <c r="C52" s="194"/>
      <c r="D52" s="194"/>
      <c r="E52" s="194"/>
      <c r="F52" s="195"/>
      <c r="G52" s="193"/>
      <c r="H52" s="193"/>
      <c r="I52" s="196"/>
      <c r="J52" s="196"/>
      <c r="K52" s="193"/>
      <c r="L52" s="193"/>
      <c r="M52" s="193"/>
      <c r="N52" s="193"/>
      <c r="O52" s="196"/>
      <c r="P52" s="192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</row>
    <row r="53" spans="1:27" x14ac:dyDescent="0.2">
      <c r="A53" s="194"/>
      <c r="B53" s="231"/>
      <c r="C53" s="194"/>
      <c r="D53" s="194"/>
      <c r="E53" s="194"/>
      <c r="F53" s="195"/>
      <c r="G53" s="193"/>
      <c r="H53" s="193"/>
      <c r="I53" s="196"/>
      <c r="J53" s="196"/>
      <c r="K53" s="193"/>
      <c r="L53" s="193"/>
      <c r="M53" s="193"/>
      <c r="N53" s="193"/>
      <c r="O53" s="196"/>
      <c r="P53" s="192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</row>
    <row r="54" spans="1:27" x14ac:dyDescent="0.2">
      <c r="A54" s="194"/>
      <c r="B54" s="231"/>
      <c r="C54" s="194"/>
      <c r="D54" s="194"/>
      <c r="E54" s="194"/>
      <c r="F54" s="195"/>
      <c r="G54" s="193"/>
      <c r="H54" s="193"/>
      <c r="I54" s="196"/>
      <c r="J54" s="196"/>
      <c r="K54" s="193"/>
      <c r="L54" s="193"/>
      <c r="M54" s="193"/>
      <c r="N54" s="193"/>
      <c r="O54" s="196"/>
      <c r="P54" s="192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</row>
    <row r="55" spans="1:27" x14ac:dyDescent="0.2">
      <c r="A55" s="194"/>
      <c r="B55" s="231"/>
      <c r="C55" s="194"/>
      <c r="D55" s="194"/>
      <c r="E55" s="194"/>
      <c r="F55" s="195"/>
      <c r="G55" s="193"/>
      <c r="H55" s="193"/>
      <c r="I55" s="196"/>
      <c r="J55" s="196"/>
      <c r="K55" s="193"/>
      <c r="L55" s="193"/>
      <c r="M55" s="193"/>
      <c r="N55" s="193"/>
      <c r="O55" s="196"/>
      <c r="P55" s="192"/>
      <c r="Q55" s="193"/>
      <c r="R55" s="193"/>
      <c r="S55" s="193"/>
      <c r="T55" s="193"/>
      <c r="U55" s="193"/>
      <c r="V55" s="193"/>
      <c r="W55" s="193"/>
      <c r="X55" s="193"/>
      <c r="Y55" s="193"/>
      <c r="Z55" s="193"/>
      <c r="AA55" s="193"/>
    </row>
    <row r="56" spans="1:27" x14ac:dyDescent="0.2">
      <c r="A56" s="194"/>
      <c r="B56" s="231"/>
      <c r="C56" s="194"/>
      <c r="D56" s="194"/>
      <c r="E56" s="194"/>
      <c r="F56" s="195"/>
      <c r="G56" s="193"/>
      <c r="H56" s="193"/>
      <c r="I56" s="196"/>
      <c r="J56" s="196"/>
      <c r="K56" s="193"/>
      <c r="L56" s="193"/>
      <c r="M56" s="193"/>
      <c r="N56" s="193"/>
      <c r="O56" s="196"/>
      <c r="P56" s="192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</row>
    <row r="57" spans="1:27" x14ac:dyDescent="0.2">
      <c r="A57" s="194"/>
      <c r="B57" s="231"/>
      <c r="C57" s="194"/>
      <c r="D57" s="194"/>
      <c r="E57" s="194"/>
      <c r="F57" s="195"/>
      <c r="G57" s="193"/>
      <c r="H57" s="193"/>
      <c r="I57" s="196"/>
      <c r="J57" s="196"/>
      <c r="K57" s="193"/>
      <c r="L57" s="193"/>
      <c r="M57" s="193"/>
      <c r="N57" s="193"/>
      <c r="O57" s="196"/>
      <c r="P57" s="192"/>
      <c r="Q57" s="193"/>
      <c r="R57" s="193"/>
      <c r="S57" s="193"/>
      <c r="T57" s="193"/>
      <c r="U57" s="193"/>
      <c r="V57" s="193"/>
      <c r="W57" s="193"/>
      <c r="X57" s="193"/>
      <c r="Y57" s="193"/>
      <c r="Z57" s="193"/>
      <c r="AA57" s="193"/>
    </row>
    <row r="58" spans="1:27" x14ac:dyDescent="0.2">
      <c r="A58" s="194"/>
      <c r="B58" s="231"/>
      <c r="C58" s="194"/>
      <c r="D58" s="194"/>
      <c r="E58" s="194"/>
      <c r="F58" s="195"/>
      <c r="G58" s="193"/>
      <c r="H58" s="193"/>
      <c r="I58" s="196"/>
      <c r="J58" s="196"/>
      <c r="K58" s="193"/>
      <c r="L58" s="193"/>
      <c r="M58" s="193"/>
      <c r="N58" s="193"/>
      <c r="O58" s="196"/>
      <c r="P58" s="192"/>
      <c r="Q58" s="193"/>
      <c r="R58" s="193"/>
      <c r="S58" s="193"/>
      <c r="T58" s="193"/>
      <c r="U58" s="193"/>
      <c r="V58" s="193"/>
      <c r="W58" s="193"/>
      <c r="X58" s="193"/>
      <c r="Y58" s="193"/>
      <c r="Z58" s="193"/>
      <c r="AA58" s="193"/>
    </row>
    <row r="59" spans="1:27" x14ac:dyDescent="0.2">
      <c r="A59" s="194"/>
      <c r="B59" s="231"/>
      <c r="C59" s="194"/>
      <c r="D59" s="194"/>
      <c r="E59" s="194"/>
      <c r="F59" s="195"/>
      <c r="G59" s="193"/>
      <c r="H59" s="193"/>
      <c r="I59" s="196"/>
      <c r="J59" s="196"/>
      <c r="K59" s="193"/>
      <c r="L59" s="193"/>
      <c r="M59" s="193"/>
      <c r="N59" s="193"/>
      <c r="O59" s="196"/>
      <c r="P59" s="192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</row>
    <row r="60" spans="1:27" x14ac:dyDescent="0.2">
      <c r="A60" s="194"/>
      <c r="B60" s="231"/>
      <c r="C60" s="194"/>
      <c r="D60" s="194"/>
      <c r="E60" s="194"/>
      <c r="F60" s="195"/>
      <c r="G60" s="193"/>
      <c r="H60" s="193"/>
      <c r="I60" s="196"/>
      <c r="J60" s="196"/>
      <c r="K60" s="193"/>
      <c r="L60" s="193"/>
      <c r="M60" s="193"/>
      <c r="N60" s="193"/>
      <c r="O60" s="196"/>
      <c r="P60" s="192"/>
      <c r="Q60" s="193"/>
      <c r="R60" s="193"/>
      <c r="S60" s="193"/>
      <c r="T60" s="193"/>
      <c r="U60" s="193"/>
      <c r="V60" s="193"/>
      <c r="W60" s="193"/>
      <c r="X60" s="193"/>
      <c r="Y60" s="193"/>
      <c r="Z60" s="193"/>
      <c r="AA60" s="193"/>
    </row>
    <row r="61" spans="1:27" x14ac:dyDescent="0.2">
      <c r="A61" s="194"/>
      <c r="B61" s="231"/>
      <c r="C61" s="194"/>
      <c r="D61" s="194"/>
      <c r="E61" s="194"/>
      <c r="F61" s="195"/>
      <c r="G61" s="193"/>
      <c r="H61" s="193"/>
      <c r="I61" s="196"/>
      <c r="J61" s="196"/>
      <c r="K61" s="193"/>
      <c r="L61" s="193"/>
      <c r="M61" s="193"/>
      <c r="N61" s="193"/>
      <c r="O61" s="196"/>
      <c r="P61" s="192"/>
      <c r="Q61" s="193"/>
      <c r="R61" s="193"/>
      <c r="S61" s="193"/>
      <c r="T61" s="193"/>
      <c r="U61" s="193"/>
      <c r="V61" s="193"/>
      <c r="W61" s="193"/>
      <c r="X61" s="193"/>
      <c r="Y61" s="193"/>
      <c r="Z61" s="193"/>
      <c r="AA61" s="193"/>
    </row>
    <row r="62" spans="1:27" x14ac:dyDescent="0.2">
      <c r="A62" s="194"/>
      <c r="B62" s="231"/>
      <c r="C62" s="194"/>
      <c r="D62" s="194"/>
      <c r="E62" s="194"/>
      <c r="F62" s="195"/>
      <c r="G62" s="193"/>
      <c r="H62" s="193"/>
      <c r="I62" s="196"/>
      <c r="J62" s="196"/>
      <c r="K62" s="193"/>
      <c r="L62" s="193"/>
      <c r="M62" s="193"/>
      <c r="N62" s="193"/>
      <c r="O62" s="196"/>
      <c r="P62" s="192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93"/>
    </row>
    <row r="63" spans="1:27" x14ac:dyDescent="0.2">
      <c r="A63" s="194"/>
      <c r="B63" s="231"/>
      <c r="C63" s="194"/>
      <c r="D63" s="194"/>
      <c r="E63" s="194"/>
      <c r="F63" s="195"/>
      <c r="G63" s="193"/>
      <c r="H63" s="193"/>
      <c r="I63" s="196"/>
      <c r="J63" s="196"/>
      <c r="K63" s="193"/>
      <c r="L63" s="193"/>
      <c r="M63" s="193"/>
      <c r="N63" s="193"/>
      <c r="O63" s="196"/>
      <c r="P63" s="192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93"/>
    </row>
    <row r="64" spans="1:27" x14ac:dyDescent="0.2">
      <c r="A64" s="194"/>
      <c r="B64" s="231"/>
      <c r="C64" s="194"/>
      <c r="D64" s="194"/>
      <c r="E64" s="194"/>
      <c r="F64" s="195"/>
      <c r="G64" s="193"/>
      <c r="H64" s="193"/>
      <c r="I64" s="196"/>
      <c r="J64" s="196"/>
      <c r="K64" s="193"/>
      <c r="L64" s="193"/>
      <c r="M64" s="193"/>
      <c r="N64" s="193"/>
      <c r="O64" s="196"/>
      <c r="P64" s="192"/>
      <c r="Q64" s="193"/>
      <c r="R64" s="193"/>
      <c r="S64" s="193"/>
      <c r="T64" s="193"/>
      <c r="U64" s="193"/>
      <c r="V64" s="193"/>
      <c r="W64" s="193"/>
      <c r="X64" s="193"/>
      <c r="Y64" s="193"/>
      <c r="Z64" s="193"/>
      <c r="AA64" s="193"/>
    </row>
    <row r="65" spans="1:27" x14ac:dyDescent="0.2">
      <c r="A65" s="194"/>
      <c r="B65" s="231"/>
      <c r="C65" s="194"/>
      <c r="D65" s="194"/>
      <c r="E65" s="194"/>
      <c r="F65" s="195"/>
      <c r="G65" s="193"/>
      <c r="H65" s="193"/>
      <c r="I65" s="196"/>
      <c r="J65" s="196"/>
      <c r="K65" s="193"/>
      <c r="L65" s="193"/>
      <c r="M65" s="193"/>
      <c r="N65" s="193"/>
      <c r="O65" s="196"/>
      <c r="P65" s="192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93"/>
    </row>
    <row r="66" spans="1:27" x14ac:dyDescent="0.2">
      <c r="A66" s="194"/>
      <c r="B66" s="231"/>
      <c r="C66" s="194"/>
      <c r="D66" s="194"/>
      <c r="E66" s="194"/>
      <c r="F66" s="195"/>
      <c r="G66" s="193"/>
      <c r="H66" s="193"/>
      <c r="I66" s="196"/>
      <c r="J66" s="196"/>
      <c r="K66" s="193"/>
      <c r="L66" s="193"/>
      <c r="M66" s="193"/>
      <c r="N66" s="193"/>
      <c r="O66" s="196"/>
      <c r="P66" s="192"/>
      <c r="Q66" s="193"/>
      <c r="R66" s="193"/>
      <c r="S66" s="193"/>
      <c r="T66" s="193"/>
      <c r="U66" s="193"/>
      <c r="V66" s="193"/>
      <c r="W66" s="193"/>
      <c r="X66" s="193"/>
      <c r="Y66" s="193"/>
      <c r="Z66" s="193"/>
      <c r="AA66" s="193"/>
    </row>
    <row r="67" spans="1:27" x14ac:dyDescent="0.2">
      <c r="A67" s="194"/>
      <c r="B67" s="231"/>
      <c r="C67" s="194"/>
      <c r="D67" s="194"/>
      <c r="E67" s="194"/>
      <c r="F67" s="195"/>
      <c r="G67" s="193"/>
      <c r="H67" s="193"/>
      <c r="I67" s="196"/>
      <c r="J67" s="196"/>
      <c r="K67" s="193"/>
      <c r="L67" s="193"/>
      <c r="M67" s="193"/>
      <c r="N67" s="193"/>
      <c r="O67" s="196"/>
      <c r="P67" s="192"/>
      <c r="Q67" s="193"/>
      <c r="R67" s="193"/>
      <c r="S67" s="193"/>
      <c r="T67" s="193"/>
      <c r="U67" s="193"/>
      <c r="V67" s="193"/>
      <c r="W67" s="193"/>
      <c r="X67" s="193"/>
      <c r="Y67" s="193"/>
      <c r="Z67" s="193"/>
      <c r="AA67" s="193"/>
    </row>
    <row r="68" spans="1:27" x14ac:dyDescent="0.2">
      <c r="A68" s="194"/>
      <c r="B68" s="231"/>
      <c r="C68" s="194"/>
      <c r="D68" s="194"/>
      <c r="E68" s="194"/>
      <c r="F68" s="195"/>
      <c r="G68" s="193"/>
      <c r="H68" s="193"/>
      <c r="I68" s="196"/>
      <c r="J68" s="196"/>
      <c r="K68" s="193"/>
      <c r="L68" s="193"/>
      <c r="M68" s="193"/>
      <c r="N68" s="193"/>
      <c r="O68" s="196"/>
      <c r="P68" s="192"/>
      <c r="Q68" s="193"/>
      <c r="R68" s="193"/>
      <c r="S68" s="193"/>
      <c r="T68" s="193"/>
      <c r="U68" s="193"/>
      <c r="V68" s="193"/>
      <c r="W68" s="193"/>
      <c r="X68" s="193"/>
      <c r="Y68" s="193"/>
      <c r="Z68" s="193"/>
      <c r="AA68" s="193"/>
    </row>
    <row r="69" spans="1:27" x14ac:dyDescent="0.2">
      <c r="A69" s="194"/>
      <c r="B69" s="231"/>
      <c r="C69" s="194"/>
      <c r="D69" s="194"/>
      <c r="E69" s="194"/>
      <c r="F69" s="195"/>
      <c r="G69" s="193"/>
      <c r="H69" s="193"/>
      <c r="I69" s="196"/>
      <c r="J69" s="196"/>
      <c r="K69" s="193"/>
      <c r="L69" s="193"/>
      <c r="M69" s="193"/>
      <c r="N69" s="193"/>
      <c r="O69" s="196"/>
    </row>
    <row r="70" spans="1:27" x14ac:dyDescent="0.2">
      <c r="A70" s="194"/>
      <c r="B70" s="231"/>
      <c r="C70" s="194"/>
      <c r="D70" s="194"/>
      <c r="E70" s="194"/>
      <c r="F70" s="195"/>
      <c r="G70" s="193"/>
      <c r="H70" s="193"/>
      <c r="I70" s="196"/>
      <c r="J70" s="196"/>
      <c r="K70" s="193"/>
      <c r="L70" s="193"/>
      <c r="M70" s="193"/>
      <c r="N70" s="193"/>
      <c r="O70" s="196"/>
    </row>
    <row r="71" spans="1:27" x14ac:dyDescent="0.2">
      <c r="A71" s="194"/>
      <c r="B71" s="231"/>
      <c r="C71" s="194"/>
      <c r="D71" s="194"/>
      <c r="E71" s="194"/>
      <c r="F71" s="195"/>
      <c r="G71" s="193"/>
      <c r="H71" s="193"/>
      <c r="I71" s="196"/>
      <c r="J71" s="196"/>
      <c r="K71" s="193"/>
      <c r="L71" s="193"/>
      <c r="M71" s="193"/>
      <c r="N71" s="193"/>
      <c r="O71" s="196"/>
    </row>
    <row r="72" spans="1:27" x14ac:dyDescent="0.2">
      <c r="A72" s="194"/>
      <c r="B72" s="231"/>
      <c r="C72" s="194"/>
      <c r="D72" s="194"/>
      <c r="E72" s="194"/>
      <c r="F72" s="195"/>
      <c r="G72" s="193"/>
      <c r="H72" s="193"/>
      <c r="I72" s="196"/>
      <c r="J72" s="196"/>
      <c r="K72" s="193"/>
      <c r="L72" s="193"/>
      <c r="M72" s="193"/>
      <c r="N72" s="193"/>
      <c r="O72" s="196"/>
    </row>
    <row r="73" spans="1:27" x14ac:dyDescent="0.2">
      <c r="A73" s="194"/>
      <c r="B73" s="231"/>
      <c r="C73" s="194"/>
      <c r="D73" s="194"/>
      <c r="E73" s="194"/>
      <c r="F73" s="195"/>
      <c r="G73" s="193"/>
      <c r="H73" s="193"/>
      <c r="I73" s="196"/>
      <c r="J73" s="196"/>
      <c r="K73" s="193"/>
      <c r="L73" s="193"/>
      <c r="M73" s="193"/>
      <c r="N73" s="193"/>
      <c r="O73" s="196"/>
    </row>
    <row r="74" spans="1:27" x14ac:dyDescent="0.2">
      <c r="A74" s="194"/>
      <c r="B74" s="231"/>
      <c r="C74" s="194"/>
      <c r="D74" s="194"/>
      <c r="E74" s="194"/>
      <c r="F74" s="195"/>
      <c r="G74" s="193"/>
      <c r="H74" s="193"/>
      <c r="I74" s="196"/>
      <c r="J74" s="196"/>
      <c r="K74" s="193"/>
      <c r="L74" s="193"/>
      <c r="M74" s="193"/>
      <c r="N74" s="193"/>
      <c r="O74" s="196"/>
    </row>
    <row r="75" spans="1:27" x14ac:dyDescent="0.2">
      <c r="A75" s="194"/>
      <c r="B75" s="231"/>
      <c r="C75" s="194"/>
      <c r="D75" s="194"/>
      <c r="E75" s="194"/>
      <c r="F75" s="195"/>
      <c r="G75" s="193"/>
      <c r="H75" s="193"/>
      <c r="I75" s="196"/>
      <c r="J75" s="196"/>
      <c r="K75" s="193"/>
      <c r="L75" s="193"/>
      <c r="M75" s="193"/>
      <c r="N75" s="193"/>
      <c r="O75" s="196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</row>
    <row r="76" spans="1:27" x14ac:dyDescent="0.2">
      <c r="A76" s="194"/>
      <c r="B76" s="231"/>
      <c r="C76" s="194"/>
      <c r="D76" s="194"/>
      <c r="E76" s="194"/>
      <c r="F76" s="195"/>
      <c r="G76" s="193"/>
      <c r="H76" s="193"/>
      <c r="I76" s="196"/>
      <c r="J76" s="196"/>
      <c r="K76" s="193"/>
      <c r="L76" s="193"/>
      <c r="M76" s="193"/>
      <c r="N76" s="193"/>
      <c r="O76" s="196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</row>
    <row r="77" spans="1:27" x14ac:dyDescent="0.2">
      <c r="A77" s="194"/>
      <c r="B77" s="231"/>
      <c r="C77" s="194"/>
      <c r="D77" s="194"/>
      <c r="E77" s="194"/>
      <c r="F77" s="195"/>
      <c r="G77" s="193"/>
      <c r="H77" s="193"/>
      <c r="I77" s="196"/>
      <c r="J77" s="196"/>
      <c r="K77" s="193"/>
      <c r="L77" s="193"/>
      <c r="M77" s="193"/>
      <c r="N77" s="193"/>
      <c r="O77" s="196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</row>
    <row r="78" spans="1:27" x14ac:dyDescent="0.2">
      <c r="A78" s="194"/>
      <c r="B78" s="231"/>
      <c r="C78" s="194"/>
      <c r="D78" s="194"/>
      <c r="E78" s="194"/>
      <c r="F78" s="195"/>
      <c r="G78" s="193"/>
      <c r="H78" s="193"/>
      <c r="I78" s="196"/>
      <c r="J78" s="196"/>
      <c r="K78" s="193"/>
      <c r="L78" s="193"/>
      <c r="M78" s="193"/>
      <c r="N78" s="193"/>
      <c r="O78" s="196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</row>
    <row r="79" spans="1:27" x14ac:dyDescent="0.2">
      <c r="A79" s="194"/>
      <c r="B79" s="231"/>
      <c r="C79" s="194"/>
      <c r="D79" s="194"/>
      <c r="E79" s="194"/>
      <c r="F79" s="195"/>
      <c r="G79" s="193"/>
      <c r="H79" s="193"/>
      <c r="I79" s="196"/>
      <c r="J79" s="196"/>
      <c r="K79" s="193"/>
      <c r="L79" s="193"/>
      <c r="M79" s="193"/>
      <c r="N79" s="193"/>
      <c r="O79" s="196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</row>
    <row r="80" spans="1:27" x14ac:dyDescent="0.2">
      <c r="A80" s="194"/>
      <c r="B80" s="231"/>
      <c r="C80" s="194"/>
      <c r="D80" s="194"/>
      <c r="E80" s="194"/>
      <c r="F80" s="195"/>
      <c r="G80" s="193"/>
      <c r="H80" s="193"/>
      <c r="I80" s="196"/>
      <c r="J80" s="196"/>
      <c r="K80" s="193"/>
      <c r="L80" s="193"/>
      <c r="M80" s="193"/>
      <c r="N80" s="193"/>
      <c r="O80" s="196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</row>
    <row r="81" spans="9:27" x14ac:dyDescent="0.2">
      <c r="I81" s="196"/>
      <c r="J81" s="196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</row>
    <row r="82" spans="9:27" x14ac:dyDescent="0.2">
      <c r="I82" s="196"/>
      <c r="J82" s="196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</row>
    <row r="83" spans="9:27" x14ac:dyDescent="0.2">
      <c r="I83" s="196"/>
      <c r="J83" s="196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</row>
    <row r="84" spans="9:27" x14ac:dyDescent="0.2">
      <c r="I84" s="196"/>
      <c r="J84" s="196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</row>
  </sheetData>
  <sheetProtection algorithmName="SHA-512" hashValue="eupmUZiAYoGbJ8nii3W6cTZBrqvoeYvDfhUb0W9WAgBFF1us7XL319pnb4N5StZKKNj90RQI+J/nMGuPCngAgA==" saltValue="o0lb9Aw5Zm576NrTjQAVWA==" spinCount="100000" sheet="1" selectLockedCells="1"/>
  <mergeCells count="70">
    <mergeCell ref="P1:Q1"/>
    <mergeCell ref="K29:L29"/>
    <mergeCell ref="M29:N29"/>
    <mergeCell ref="A28:E28"/>
    <mergeCell ref="G28:H28"/>
    <mergeCell ref="I28:J28"/>
    <mergeCell ref="A29:E29"/>
    <mergeCell ref="G29:H29"/>
    <mergeCell ref="I29:J29"/>
    <mergeCell ref="G26:H26"/>
    <mergeCell ref="I26:J26"/>
    <mergeCell ref="K26:L26"/>
    <mergeCell ref="M26:N26"/>
    <mergeCell ref="A27:E27"/>
    <mergeCell ref="G27:H27"/>
    <mergeCell ref="I27:J27"/>
    <mergeCell ref="A40:E40"/>
    <mergeCell ref="A41:E41"/>
    <mergeCell ref="A30:O30"/>
    <mergeCell ref="A31:E31"/>
    <mergeCell ref="A32:D32"/>
    <mergeCell ref="A33:E33"/>
    <mergeCell ref="A34:D34"/>
    <mergeCell ref="A35:D35"/>
    <mergeCell ref="A36:E36"/>
    <mergeCell ref="A37:E37"/>
    <mergeCell ref="A38:E38"/>
    <mergeCell ref="A39:E39"/>
    <mergeCell ref="K27:L27"/>
    <mergeCell ref="M27:N27"/>
    <mergeCell ref="A26:D26"/>
    <mergeCell ref="A24:D24"/>
    <mergeCell ref="G24:H24"/>
    <mergeCell ref="I24:J24"/>
    <mergeCell ref="K24:L24"/>
    <mergeCell ref="M24:N24"/>
    <mergeCell ref="A25:D25"/>
    <mergeCell ref="G25:H25"/>
    <mergeCell ref="I25:J25"/>
    <mergeCell ref="K25:L25"/>
    <mergeCell ref="M25:N25"/>
    <mergeCell ref="A12:O12"/>
    <mergeCell ref="C14:H14"/>
    <mergeCell ref="A15:G15"/>
    <mergeCell ref="A17:E17"/>
    <mergeCell ref="J2:L2"/>
    <mergeCell ref="N2:P2"/>
    <mergeCell ref="O8:P8"/>
    <mergeCell ref="A4:E4"/>
    <mergeCell ref="G4:H4"/>
    <mergeCell ref="I4:J4"/>
    <mergeCell ref="K4:L4"/>
    <mergeCell ref="M4:N4"/>
    <mergeCell ref="N17:O17"/>
    <mergeCell ref="N18:O18"/>
    <mergeCell ref="N19:O19"/>
    <mergeCell ref="N43:O44"/>
    <mergeCell ref="D43:D44"/>
    <mergeCell ref="A43:A44"/>
    <mergeCell ref="H43:I44"/>
    <mergeCell ref="K43:L44"/>
    <mergeCell ref="J43:J44"/>
    <mergeCell ref="M43:M44"/>
    <mergeCell ref="E43:E44"/>
    <mergeCell ref="F43:G44"/>
    <mergeCell ref="A23:E23"/>
    <mergeCell ref="G23:H23"/>
    <mergeCell ref="I23:J23"/>
    <mergeCell ref="K23:L23"/>
    <mergeCell ref="M23:N23"/>
  </mergeCells>
  <phoneticPr fontId="3" type="noConversion"/>
  <pageMargins left="0.55118110236220474" right="0.55118110236220474" top="0.59055118110236227" bottom="0.59055118110236227" header="0.31496062992125984" footer="0.31496062992125984"/>
  <pageSetup paperSize="9" scale="54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Y64"/>
  <sheetViews>
    <sheetView showGridLines="0" zoomScaleNormal="100" zoomScalePageLayoutView="120" workbookViewId="0">
      <selection activeCell="C5" sqref="C5:N5"/>
    </sheetView>
  </sheetViews>
  <sheetFormatPr baseColWidth="10" defaultColWidth="3" defaultRowHeight="12.75" x14ac:dyDescent="0.2"/>
  <cols>
    <col min="1" max="2" width="5" style="21" customWidth="1"/>
    <col min="3" max="27" width="4.42578125" style="22" customWidth="1"/>
    <col min="28" max="28" width="1.42578125" style="22" customWidth="1"/>
    <col min="29" max="34" width="4.42578125" style="22" customWidth="1"/>
    <col min="35" max="35" width="1.42578125" style="4" customWidth="1"/>
    <col min="36" max="36" width="22.140625" style="4" customWidth="1"/>
    <col min="37" max="37" width="6.85546875" style="4" customWidth="1"/>
    <col min="38" max="38" width="7.42578125" style="4" customWidth="1"/>
    <col min="39" max="39" width="1.28515625" style="21" customWidth="1"/>
    <col min="40" max="40" width="15.85546875" style="4" customWidth="1"/>
    <col min="41" max="41" width="8.28515625" style="4" customWidth="1"/>
    <col min="42" max="42" width="8.42578125" style="4" customWidth="1"/>
    <col min="43" max="43" width="6.140625" style="4" customWidth="1"/>
    <col min="44" max="44" width="8.28515625" style="21" customWidth="1"/>
    <col min="45" max="49" width="13.42578125" style="21" customWidth="1"/>
    <col min="50" max="51" width="13.7109375" style="21" customWidth="1"/>
    <col min="52" max="52" width="2.7109375" style="21" customWidth="1"/>
    <col min="53" max="16384" width="3" style="21"/>
  </cols>
  <sheetData>
    <row r="1" spans="1:51" s="12" customFormat="1" ht="16.5" customHeight="1" x14ac:dyDescent="0.2">
      <c r="A1" s="757" t="s">
        <v>76</v>
      </c>
      <c r="B1" s="758"/>
      <c r="C1" s="758"/>
      <c r="D1" s="758"/>
      <c r="E1" s="758"/>
      <c r="F1" s="758"/>
      <c r="G1" s="758"/>
      <c r="H1" s="758"/>
      <c r="I1" s="758"/>
      <c r="J1" s="758"/>
      <c r="K1" s="758"/>
      <c r="L1" s="758"/>
      <c r="M1" s="758"/>
      <c r="N1" s="759"/>
      <c r="O1" s="759"/>
      <c r="P1" s="759"/>
      <c r="Q1" s="759"/>
      <c r="R1" s="759"/>
      <c r="S1" s="758"/>
      <c r="T1" s="760"/>
      <c r="U1" s="760"/>
      <c r="V1" s="760"/>
      <c r="W1" s="760"/>
      <c r="X1" s="760"/>
      <c r="Y1" s="760"/>
      <c r="Z1" s="760"/>
      <c r="AA1" s="760"/>
      <c r="AB1" s="760"/>
      <c r="AC1" s="760"/>
      <c r="AD1" s="760"/>
      <c r="AE1" s="760"/>
      <c r="AF1" s="760"/>
      <c r="AG1" s="758"/>
      <c r="AH1" s="758"/>
      <c r="AI1" s="758"/>
      <c r="AJ1" s="761"/>
      <c r="AK1" s="1087"/>
      <c r="AL1" s="1088"/>
      <c r="AM1" s="43"/>
    </row>
    <row r="2" spans="1:51" s="3" customFormat="1" ht="5.25" customHeight="1" x14ac:dyDescent="0.2">
      <c r="A2" s="48"/>
      <c r="C2" s="2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I2" s="21"/>
      <c r="AJ2" s="21"/>
      <c r="AK2" s="21"/>
      <c r="AL2" s="762"/>
      <c r="AM2" s="21"/>
      <c r="AN2" s="4"/>
      <c r="AO2" s="4"/>
      <c r="AP2" s="4"/>
      <c r="AQ2" s="4"/>
    </row>
    <row r="3" spans="1:51" s="6" customFormat="1" ht="18.75" x14ac:dyDescent="0.3">
      <c r="A3" s="50" t="s">
        <v>220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8"/>
      <c r="AH3" s="8"/>
      <c r="AJ3" s="9"/>
      <c r="AK3" s="9"/>
      <c r="AL3" s="763"/>
      <c r="AN3" s="7"/>
      <c r="AO3" s="7"/>
      <c r="AP3" s="7"/>
      <c r="AQ3" s="7"/>
    </row>
    <row r="4" spans="1:51" s="6" customFormat="1" ht="6.75" customHeight="1" x14ac:dyDescent="0.2">
      <c r="A4" s="5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21"/>
      <c r="AB4" s="21"/>
      <c r="AC4" s="8"/>
      <c r="AD4" s="8"/>
      <c r="AE4" s="8"/>
      <c r="AF4" s="8"/>
      <c r="AG4" s="8"/>
      <c r="AH4" s="8"/>
      <c r="AL4" s="763"/>
      <c r="AN4" s="7"/>
      <c r="AO4" s="7"/>
      <c r="AP4" s="7"/>
    </row>
    <row r="5" spans="1:51" s="14" customFormat="1" ht="15" x14ac:dyDescent="0.25">
      <c r="A5" s="108"/>
      <c r="B5" s="109" t="s">
        <v>23</v>
      </c>
      <c r="C5" s="1174" t="s">
        <v>287</v>
      </c>
      <c r="D5" s="1175"/>
      <c r="E5" s="1175"/>
      <c r="F5" s="1175"/>
      <c r="G5" s="1175"/>
      <c r="H5" s="1175"/>
      <c r="I5" s="1175"/>
      <c r="J5" s="1175"/>
      <c r="K5" s="1175"/>
      <c r="L5" s="1175"/>
      <c r="M5" s="1175"/>
      <c r="N5" s="1175"/>
      <c r="O5" s="107"/>
      <c r="P5" s="107"/>
      <c r="Q5" s="109" t="s">
        <v>24</v>
      </c>
      <c r="R5" s="1104" t="s">
        <v>288</v>
      </c>
      <c r="S5" s="1105"/>
      <c r="T5" s="1105"/>
      <c r="U5" s="1105"/>
      <c r="V5" s="1105"/>
      <c r="W5" s="1105"/>
      <c r="X5" s="1105"/>
      <c r="Y5" s="1105"/>
      <c r="Z5" s="756"/>
      <c r="AA5" s="756"/>
      <c r="AB5" s="97"/>
      <c r="AC5" s="96"/>
      <c r="AD5" s="183" t="s">
        <v>262</v>
      </c>
      <c r="AE5" s="710" t="s">
        <v>261</v>
      </c>
      <c r="AF5" s="106">
        <v>38</v>
      </c>
      <c r="AG5" s="183" t="s">
        <v>260</v>
      </c>
      <c r="AH5" s="106">
        <v>38</v>
      </c>
      <c r="AI5" s="95"/>
      <c r="AK5" s="109" t="s">
        <v>22</v>
      </c>
      <c r="AL5" s="764" t="s">
        <v>358</v>
      </c>
    </row>
    <row r="6" spans="1:51" s="14" customFormat="1" ht="15" x14ac:dyDescent="0.25">
      <c r="A6" s="98"/>
      <c r="B6" s="99"/>
      <c r="C6" s="96"/>
      <c r="D6" s="97"/>
      <c r="E6" s="97"/>
      <c r="F6" s="97"/>
      <c r="G6" s="97"/>
      <c r="H6" s="97"/>
      <c r="I6" s="95"/>
      <c r="J6" s="95"/>
      <c r="K6" s="95"/>
      <c r="L6" s="95"/>
      <c r="M6" s="96"/>
      <c r="N6" s="176"/>
      <c r="O6" s="107"/>
      <c r="P6" s="107"/>
      <c r="Q6" s="109" t="s">
        <v>26</v>
      </c>
      <c r="R6" s="1104" t="s">
        <v>289</v>
      </c>
      <c r="S6" s="1105"/>
      <c r="T6" s="1105"/>
      <c r="U6" s="1105"/>
      <c r="V6" s="1105"/>
      <c r="W6" s="1105"/>
      <c r="X6" s="1105"/>
      <c r="Y6" s="1105"/>
      <c r="Z6" s="756"/>
      <c r="AA6" s="756"/>
      <c r="AB6" s="97"/>
      <c r="AC6" s="96"/>
      <c r="AD6" s="183" t="s">
        <v>264</v>
      </c>
      <c r="AE6" s="1106">
        <v>45309</v>
      </c>
      <c r="AF6" s="1107"/>
      <c r="AG6" s="1107"/>
      <c r="AH6" s="1107"/>
      <c r="AI6" s="95"/>
      <c r="AK6" s="110" t="s">
        <v>81</v>
      </c>
      <c r="AL6" s="765">
        <v>13</v>
      </c>
    </row>
    <row r="7" spans="1:51" s="11" customFormat="1" ht="5.25" customHeight="1" thickBot="1" x14ac:dyDescent="0.25">
      <c r="A7" s="53"/>
      <c r="B7" s="10"/>
      <c r="C7" s="54"/>
      <c r="D7" s="1"/>
      <c r="E7" s="1"/>
      <c r="F7" s="1"/>
      <c r="G7" s="1"/>
      <c r="H7" s="1"/>
      <c r="I7" s="21"/>
      <c r="J7" s="21"/>
      <c r="K7" s="21"/>
      <c r="L7" s="21"/>
      <c r="M7" s="10"/>
      <c r="N7" s="16"/>
      <c r="O7" s="1"/>
      <c r="P7" s="21"/>
      <c r="Q7" s="21"/>
      <c r="R7" s="10"/>
      <c r="S7" s="16"/>
      <c r="T7" s="16"/>
      <c r="U7" s="16"/>
      <c r="V7" s="16"/>
      <c r="W7" s="16"/>
      <c r="X7" s="16"/>
      <c r="Y7" s="16"/>
      <c r="Z7" s="1"/>
      <c r="AA7" s="1"/>
      <c r="AB7" s="1"/>
      <c r="AC7" s="21"/>
      <c r="AD7" s="21"/>
      <c r="AE7" s="21"/>
      <c r="AF7" s="21"/>
      <c r="AG7" s="21"/>
      <c r="AH7" s="21"/>
      <c r="AI7" s="21"/>
      <c r="AJ7" s="21"/>
      <c r="AK7" s="21"/>
      <c r="AL7" s="762"/>
    </row>
    <row r="8" spans="1:51" s="3" customFormat="1" ht="13.5" thickBot="1" x14ac:dyDescent="0.25">
      <c r="A8" s="766" t="s">
        <v>78</v>
      </c>
      <c r="B8" s="767"/>
      <c r="C8" s="768" t="s">
        <v>27</v>
      </c>
      <c r="D8" s="769"/>
      <c r="E8" s="769"/>
      <c r="F8" s="769"/>
      <c r="G8" s="769"/>
      <c r="H8" s="769"/>
      <c r="I8" s="769"/>
      <c r="J8" s="769"/>
      <c r="K8" s="769"/>
      <c r="L8" s="769"/>
      <c r="M8" s="770" t="s">
        <v>246</v>
      </c>
      <c r="N8" s="771"/>
      <c r="O8" s="771"/>
      <c r="P8" s="771"/>
      <c r="Q8" s="772"/>
      <c r="R8" s="773" t="s">
        <v>248</v>
      </c>
      <c r="S8" s="774" t="s">
        <v>247</v>
      </c>
      <c r="T8" s="775"/>
      <c r="U8" s="775"/>
      <c r="V8" s="775"/>
      <c r="W8" s="775"/>
      <c r="X8" s="775"/>
      <c r="Y8" s="775"/>
      <c r="Z8" s="776"/>
      <c r="AA8" s="777"/>
      <c r="AB8" s="2"/>
      <c r="AI8" s="21"/>
      <c r="AJ8" s="778" t="s">
        <v>52</v>
      </c>
      <c r="AK8" s="779"/>
      <c r="AL8" s="780"/>
      <c r="AM8" s="21"/>
      <c r="AN8" s="36" t="s">
        <v>56</v>
      </c>
      <c r="AO8" s="37"/>
      <c r="AP8" s="61"/>
      <c r="AQ8" s="61"/>
      <c r="AR8" s="62"/>
    </row>
    <row r="9" spans="1:51" s="18" customFormat="1" ht="117" customHeight="1" thickBot="1" x14ac:dyDescent="0.25">
      <c r="A9" s="781" t="s">
        <v>28</v>
      </c>
      <c r="B9" s="782" t="s">
        <v>72</v>
      </c>
      <c r="C9" s="783" t="s">
        <v>240</v>
      </c>
      <c r="D9" s="784" t="s">
        <v>29</v>
      </c>
      <c r="E9" s="785" t="s">
        <v>83</v>
      </c>
      <c r="F9" s="785" t="s">
        <v>82</v>
      </c>
      <c r="G9" s="784" t="s">
        <v>30</v>
      </c>
      <c r="H9" s="781" t="s">
        <v>242</v>
      </c>
      <c r="I9" s="785" t="s">
        <v>33</v>
      </c>
      <c r="J9" s="784" t="s">
        <v>241</v>
      </c>
      <c r="K9" s="784" t="s">
        <v>31</v>
      </c>
      <c r="L9" s="786" t="s">
        <v>245</v>
      </c>
      <c r="M9" s="787" t="s">
        <v>244</v>
      </c>
      <c r="N9" s="788" t="s">
        <v>77</v>
      </c>
      <c r="O9" s="788" t="s">
        <v>34</v>
      </c>
      <c r="P9" s="788" t="s">
        <v>35</v>
      </c>
      <c r="Q9" s="614" t="s">
        <v>243</v>
      </c>
      <c r="R9" s="789" t="s">
        <v>258</v>
      </c>
      <c r="S9" s="783" t="s">
        <v>69</v>
      </c>
      <c r="T9" s="784" t="s">
        <v>71</v>
      </c>
      <c r="U9" s="1098" t="s">
        <v>58</v>
      </c>
      <c r="V9" s="1099"/>
      <c r="W9" s="1099"/>
      <c r="X9" s="1099"/>
      <c r="Y9" s="1099"/>
      <c r="Z9" s="1100"/>
      <c r="AA9" s="790" t="s">
        <v>36</v>
      </c>
      <c r="AB9" s="28"/>
      <c r="AC9" s="1089" t="s">
        <v>73</v>
      </c>
      <c r="AD9" s="1090"/>
      <c r="AE9" s="1090"/>
      <c r="AF9" s="1090"/>
      <c r="AG9" s="1090"/>
      <c r="AH9" s="1091"/>
      <c r="AI9" s="377"/>
      <c r="AJ9" s="791"/>
      <c r="AK9" s="792" t="s">
        <v>53</v>
      </c>
      <c r="AL9" s="792" t="s">
        <v>54</v>
      </c>
      <c r="AM9" s="45"/>
      <c r="AN9" s="42" t="s">
        <v>41</v>
      </c>
      <c r="AO9" s="965" t="s">
        <v>338</v>
      </c>
      <c r="AP9" s="42" t="s">
        <v>40</v>
      </c>
      <c r="AQ9" s="42" t="s">
        <v>57</v>
      </c>
      <c r="AR9" s="42" t="s">
        <v>55</v>
      </c>
    </row>
    <row r="10" spans="1:51" s="3" customFormat="1" ht="12.75" customHeight="1" thickBot="1" x14ac:dyDescent="0.25">
      <c r="A10" s="793" t="s">
        <v>267</v>
      </c>
      <c r="B10" s="794">
        <v>23</v>
      </c>
      <c r="C10" s="795">
        <v>6</v>
      </c>
      <c r="D10" s="796">
        <v>6</v>
      </c>
      <c r="E10" s="796"/>
      <c r="F10" s="796"/>
      <c r="G10" s="796">
        <v>5</v>
      </c>
      <c r="H10" s="796"/>
      <c r="I10" s="796">
        <v>2</v>
      </c>
      <c r="J10" s="796">
        <v>3</v>
      </c>
      <c r="K10" s="796">
        <v>1</v>
      </c>
      <c r="L10" s="797">
        <v>2</v>
      </c>
      <c r="M10" s="798">
        <v>2</v>
      </c>
      <c r="N10" s="799">
        <v>3</v>
      </c>
      <c r="O10" s="799">
        <v>1</v>
      </c>
      <c r="P10" s="799">
        <v>0.5</v>
      </c>
      <c r="Q10" s="800"/>
      <c r="R10" s="801">
        <v>1</v>
      </c>
      <c r="S10" s="802"/>
      <c r="T10" s="803"/>
      <c r="U10" s="1101"/>
      <c r="V10" s="1102"/>
      <c r="W10" s="1102"/>
      <c r="X10" s="1102"/>
      <c r="Y10" s="1102"/>
      <c r="Z10" s="1103"/>
      <c r="AA10" s="804">
        <f t="shared" ref="AA10:AA28" si="0">IF(SUM(C10:S10)&gt;0,SUM(C10:S10)," ")</f>
        <v>32.5</v>
      </c>
      <c r="AB10" s="2"/>
      <c r="AC10" s="1092"/>
      <c r="AD10" s="1093"/>
      <c r="AE10" s="1093"/>
      <c r="AF10" s="1093"/>
      <c r="AG10" s="1093"/>
      <c r="AH10" s="1094"/>
      <c r="AI10" s="21"/>
      <c r="AJ10" s="805" t="s">
        <v>48</v>
      </c>
      <c r="AK10" s="806"/>
      <c r="AL10" s="65"/>
      <c r="AM10" s="46"/>
      <c r="AN10" s="66"/>
      <c r="AO10" s="66"/>
      <c r="AP10" s="66"/>
      <c r="AQ10" s="66"/>
      <c r="AR10" s="44"/>
      <c r="AS10"/>
      <c r="AT10"/>
      <c r="AU10"/>
      <c r="AV10"/>
      <c r="AW10"/>
      <c r="AX10"/>
      <c r="AY10"/>
    </row>
    <row r="11" spans="1:51" s="3" customFormat="1" ht="12.75" customHeight="1" x14ac:dyDescent="0.2">
      <c r="A11" s="793" t="s">
        <v>268</v>
      </c>
      <c r="B11" s="794">
        <v>27</v>
      </c>
      <c r="C11" s="795">
        <v>6</v>
      </c>
      <c r="D11" s="796">
        <v>6</v>
      </c>
      <c r="E11" s="796"/>
      <c r="F11" s="796"/>
      <c r="G11" s="796">
        <v>5</v>
      </c>
      <c r="H11" s="796"/>
      <c r="I11" s="796">
        <v>2</v>
      </c>
      <c r="J11" s="796">
        <v>3</v>
      </c>
      <c r="K11" s="796">
        <v>1</v>
      </c>
      <c r="L11" s="797">
        <v>2</v>
      </c>
      <c r="M11" s="798">
        <v>2</v>
      </c>
      <c r="N11" s="799">
        <v>3</v>
      </c>
      <c r="O11" s="799">
        <v>1</v>
      </c>
      <c r="P11" s="799">
        <v>0.5</v>
      </c>
      <c r="Q11" s="800"/>
      <c r="R11" s="801">
        <v>1</v>
      </c>
      <c r="S11" s="802">
        <v>2</v>
      </c>
      <c r="T11" s="803"/>
      <c r="U11" s="1101" t="s">
        <v>290</v>
      </c>
      <c r="V11" s="1102"/>
      <c r="W11" s="1102"/>
      <c r="X11" s="1102"/>
      <c r="Y11" s="1102"/>
      <c r="Z11" s="1103"/>
      <c r="AA11" s="804">
        <f t="shared" si="0"/>
        <v>34.5</v>
      </c>
      <c r="AB11" s="2"/>
      <c r="AC11" s="1095"/>
      <c r="AD11" s="1096"/>
      <c r="AE11" s="1096"/>
      <c r="AF11" s="1096"/>
      <c r="AG11" s="1096"/>
      <c r="AH11" s="1097"/>
      <c r="AI11" s="21"/>
      <c r="AJ11" s="807" t="s">
        <v>337</v>
      </c>
      <c r="AK11" s="808">
        <f>AL26</f>
        <v>316.5</v>
      </c>
      <c r="AL11" s="809">
        <f>AN11*AO11/100</f>
        <v>10.913869500000001</v>
      </c>
      <c r="AN11" s="972">
        <f>AK11*AP11</f>
        <v>1091.3869500000001</v>
      </c>
      <c r="AO11" s="71">
        <v>1</v>
      </c>
      <c r="AP11" s="72">
        <f>IF(AR11=39,3.5714,3.4483)</f>
        <v>3.4483000000000001</v>
      </c>
      <c r="AQ11" s="66">
        <v>7</v>
      </c>
      <c r="AR11" s="104">
        <f>AF5</f>
        <v>38</v>
      </c>
      <c r="AS11"/>
      <c r="AT11"/>
      <c r="AU11"/>
      <c r="AV11"/>
      <c r="AW11"/>
      <c r="AX11"/>
      <c r="AY11"/>
    </row>
    <row r="12" spans="1:51" s="3" customFormat="1" ht="12.75" customHeight="1" x14ac:dyDescent="0.2">
      <c r="A12" s="793" t="s">
        <v>269</v>
      </c>
      <c r="B12" s="794">
        <v>22</v>
      </c>
      <c r="C12" s="795">
        <v>6</v>
      </c>
      <c r="D12" s="796">
        <v>6</v>
      </c>
      <c r="E12" s="796"/>
      <c r="F12" s="796"/>
      <c r="G12" s="796">
        <v>5</v>
      </c>
      <c r="H12" s="796"/>
      <c r="I12" s="796">
        <v>2</v>
      </c>
      <c r="J12" s="796">
        <v>3</v>
      </c>
      <c r="K12" s="796">
        <v>1</v>
      </c>
      <c r="L12" s="797">
        <v>2</v>
      </c>
      <c r="M12" s="798">
        <v>2</v>
      </c>
      <c r="N12" s="799"/>
      <c r="O12" s="799">
        <v>1</v>
      </c>
      <c r="P12" s="799">
        <v>0.5</v>
      </c>
      <c r="Q12" s="800"/>
      <c r="R12" s="801">
        <v>1</v>
      </c>
      <c r="S12" s="802"/>
      <c r="T12" s="803"/>
      <c r="U12" s="1101"/>
      <c r="V12" s="1102"/>
      <c r="W12" s="1102"/>
      <c r="X12" s="1102"/>
      <c r="Y12" s="1102"/>
      <c r="Z12" s="1103"/>
      <c r="AA12" s="804">
        <f t="shared" si="0"/>
        <v>29.5</v>
      </c>
      <c r="AB12" s="2"/>
      <c r="AC12" s="1095"/>
      <c r="AD12" s="1096"/>
      <c r="AE12" s="1096"/>
      <c r="AF12" s="1096"/>
      <c r="AG12" s="1096"/>
      <c r="AH12" s="1097"/>
      <c r="AI12" s="21"/>
      <c r="AJ12" s="810" t="s">
        <v>353</v>
      </c>
      <c r="AK12" s="980">
        <f>IF(COUNTIF(B10:B28,"&gt;0")&gt;0,COUNTIF(B10:B28,"&gt;0")*5," ")</f>
        <v>45</v>
      </c>
      <c r="AL12" s="811">
        <f>AK12*AO12/100</f>
        <v>0.45</v>
      </c>
      <c r="AN12" s="971"/>
      <c r="AO12" s="973">
        <v>1</v>
      </c>
      <c r="AP12" s="75"/>
      <c r="AQ12" s="76">
        <v>7</v>
      </c>
      <c r="AR12" s="102"/>
      <c r="AS12"/>
      <c r="AT12"/>
      <c r="AU12"/>
      <c r="AV12"/>
      <c r="AW12"/>
      <c r="AX12"/>
      <c r="AY12"/>
    </row>
    <row r="13" spans="1:51" s="3" customFormat="1" ht="12.75" customHeight="1" x14ac:dyDescent="0.2">
      <c r="A13" s="793" t="s">
        <v>270</v>
      </c>
      <c r="B13" s="794">
        <v>16</v>
      </c>
      <c r="C13" s="795">
        <v>6</v>
      </c>
      <c r="D13" s="796">
        <v>5</v>
      </c>
      <c r="E13" s="796">
        <v>3</v>
      </c>
      <c r="F13" s="796"/>
      <c r="G13" s="796">
        <v>5</v>
      </c>
      <c r="H13" s="796"/>
      <c r="I13" s="796">
        <v>2</v>
      </c>
      <c r="J13" s="796">
        <v>3</v>
      </c>
      <c r="K13" s="796">
        <v>2</v>
      </c>
      <c r="L13" s="797">
        <v>2</v>
      </c>
      <c r="M13" s="798">
        <v>2</v>
      </c>
      <c r="N13" s="799"/>
      <c r="O13" s="799"/>
      <c r="P13" s="799">
        <v>0.5</v>
      </c>
      <c r="Q13" s="800"/>
      <c r="R13" s="801">
        <v>1</v>
      </c>
      <c r="S13" s="802"/>
      <c r="T13" s="803"/>
      <c r="U13" s="1101"/>
      <c r="V13" s="1102"/>
      <c r="W13" s="1102"/>
      <c r="X13" s="1102"/>
      <c r="Y13" s="1102"/>
      <c r="Z13" s="1103"/>
      <c r="AA13" s="804">
        <f t="shared" si="0"/>
        <v>31.5</v>
      </c>
      <c r="AB13" s="2"/>
      <c r="AC13" s="1095"/>
      <c r="AD13" s="1096"/>
      <c r="AE13" s="1096"/>
      <c r="AF13" s="1096"/>
      <c r="AG13" s="1096"/>
      <c r="AH13" s="1097"/>
      <c r="AI13" s="21"/>
      <c r="AJ13" s="810" t="s">
        <v>63</v>
      </c>
      <c r="AK13" s="812">
        <v>70</v>
      </c>
      <c r="AL13" s="811">
        <f>AK13*AO13/100</f>
        <v>0.93569000000000002</v>
      </c>
      <c r="AO13" s="76">
        <v>1.3367</v>
      </c>
      <c r="AP13" s="77"/>
      <c r="AQ13" s="76">
        <v>15</v>
      </c>
      <c r="AR13" s="102"/>
      <c r="AS13"/>
      <c r="AT13"/>
      <c r="AU13"/>
      <c r="AV13"/>
      <c r="AW13"/>
      <c r="AX13"/>
      <c r="AY13"/>
    </row>
    <row r="14" spans="1:51" s="3" customFormat="1" ht="12.75" customHeight="1" thickBot="1" x14ac:dyDescent="0.25">
      <c r="A14" s="793" t="s">
        <v>271</v>
      </c>
      <c r="B14" s="794">
        <v>18</v>
      </c>
      <c r="C14" s="795">
        <v>6</v>
      </c>
      <c r="D14" s="796">
        <v>5</v>
      </c>
      <c r="E14" s="796">
        <v>3</v>
      </c>
      <c r="F14" s="796"/>
      <c r="G14" s="796">
        <v>5</v>
      </c>
      <c r="H14" s="796"/>
      <c r="I14" s="796">
        <v>2</v>
      </c>
      <c r="J14" s="796">
        <v>3</v>
      </c>
      <c r="K14" s="796">
        <v>2</v>
      </c>
      <c r="L14" s="797">
        <v>2</v>
      </c>
      <c r="M14" s="798">
        <v>2</v>
      </c>
      <c r="N14" s="799"/>
      <c r="O14" s="799"/>
      <c r="P14" s="799">
        <v>0.5</v>
      </c>
      <c r="Q14" s="800"/>
      <c r="R14" s="801">
        <v>1</v>
      </c>
      <c r="S14" s="802">
        <v>1</v>
      </c>
      <c r="T14" s="803"/>
      <c r="U14" s="1101" t="s">
        <v>272</v>
      </c>
      <c r="V14" s="1102"/>
      <c r="W14" s="1102"/>
      <c r="X14" s="1102"/>
      <c r="Y14" s="1102"/>
      <c r="Z14" s="1103"/>
      <c r="AA14" s="804">
        <f t="shared" si="0"/>
        <v>32.5</v>
      </c>
      <c r="AB14" s="2"/>
      <c r="AC14" s="1095"/>
      <c r="AD14" s="1096"/>
      <c r="AE14" s="1096"/>
      <c r="AF14" s="1096"/>
      <c r="AG14" s="1096"/>
      <c r="AH14" s="1097"/>
      <c r="AI14" s="21"/>
      <c r="AJ14" s="810" t="s">
        <v>165</v>
      </c>
      <c r="AK14" s="812">
        <v>40</v>
      </c>
      <c r="AL14" s="811">
        <f>AK14*AO14/100</f>
        <v>0.4</v>
      </c>
      <c r="AO14" s="73">
        <v>1</v>
      </c>
      <c r="AP14" s="77"/>
      <c r="AQ14" s="76">
        <v>7</v>
      </c>
      <c r="AR14" s="102"/>
      <c r="AS14"/>
      <c r="AT14"/>
      <c r="AU14"/>
      <c r="AV14"/>
      <c r="AW14"/>
      <c r="AX14"/>
      <c r="AY14"/>
    </row>
    <row r="15" spans="1:51" s="3" customFormat="1" ht="12.75" customHeight="1" thickBot="1" x14ac:dyDescent="0.25">
      <c r="A15" s="793" t="s">
        <v>273</v>
      </c>
      <c r="B15" s="794">
        <v>20</v>
      </c>
      <c r="C15" s="795">
        <v>6</v>
      </c>
      <c r="D15" s="796">
        <v>5</v>
      </c>
      <c r="E15" s="796">
        <v>3</v>
      </c>
      <c r="F15" s="796"/>
      <c r="G15" s="796">
        <v>5</v>
      </c>
      <c r="H15" s="796"/>
      <c r="I15" s="796">
        <v>2</v>
      </c>
      <c r="J15" s="796">
        <v>3</v>
      </c>
      <c r="K15" s="796">
        <v>2</v>
      </c>
      <c r="L15" s="797">
        <v>2</v>
      </c>
      <c r="M15" s="798">
        <v>2</v>
      </c>
      <c r="N15" s="799"/>
      <c r="O15" s="799"/>
      <c r="P15" s="799">
        <v>0.5</v>
      </c>
      <c r="Q15" s="800"/>
      <c r="R15" s="801">
        <v>1</v>
      </c>
      <c r="S15" s="802"/>
      <c r="T15" s="803"/>
      <c r="U15" s="1101"/>
      <c r="V15" s="1102"/>
      <c r="W15" s="1102"/>
      <c r="X15" s="1102"/>
      <c r="Y15" s="1102"/>
      <c r="Z15" s="1103"/>
      <c r="AA15" s="804">
        <f t="shared" si="0"/>
        <v>31.5</v>
      </c>
      <c r="AB15" s="2"/>
      <c r="AC15" s="1095"/>
      <c r="AD15" s="1096"/>
      <c r="AE15" s="1096"/>
      <c r="AF15" s="1096"/>
      <c r="AG15" s="1096"/>
      <c r="AH15" s="1097"/>
      <c r="AI15" s="21"/>
      <c r="AJ15" s="813" t="s">
        <v>44</v>
      </c>
      <c r="AK15" s="814"/>
      <c r="AL15" s="815">
        <f>SUM(AL11:AL14)</f>
        <v>12.699559499999999</v>
      </c>
      <c r="AN15" s="82">
        <f>SUM(AN11:AN14)</f>
        <v>1091.3869500000001</v>
      </c>
      <c r="AO15" s="80"/>
      <c r="AP15" s="80"/>
      <c r="AQ15" s="80"/>
      <c r="AR15" s="102"/>
      <c r="AS15"/>
      <c r="AT15"/>
      <c r="AU15"/>
      <c r="AV15"/>
      <c r="AW15"/>
      <c r="AX15"/>
      <c r="AY15"/>
    </row>
    <row r="16" spans="1:51" s="3" customFormat="1" ht="12.75" customHeight="1" thickBot="1" x14ac:dyDescent="0.25">
      <c r="A16" s="793" t="s">
        <v>274</v>
      </c>
      <c r="B16" s="794">
        <v>19</v>
      </c>
      <c r="C16" s="795">
        <v>6</v>
      </c>
      <c r="D16" s="796">
        <v>5</v>
      </c>
      <c r="E16" s="796">
        <v>2</v>
      </c>
      <c r="F16" s="796">
        <v>2</v>
      </c>
      <c r="G16" s="796">
        <v>5</v>
      </c>
      <c r="H16" s="796">
        <v>1</v>
      </c>
      <c r="I16" s="796">
        <v>2</v>
      </c>
      <c r="J16" s="796">
        <v>3</v>
      </c>
      <c r="K16" s="796">
        <v>2</v>
      </c>
      <c r="L16" s="797">
        <v>3</v>
      </c>
      <c r="M16" s="798">
        <v>3</v>
      </c>
      <c r="N16" s="799">
        <v>2</v>
      </c>
      <c r="O16" s="799"/>
      <c r="P16" s="799"/>
      <c r="Q16" s="800">
        <v>0.5</v>
      </c>
      <c r="R16" s="801">
        <v>1</v>
      </c>
      <c r="S16" s="802"/>
      <c r="T16" s="803"/>
      <c r="U16" s="1101"/>
      <c r="V16" s="1102"/>
      <c r="W16" s="1102"/>
      <c r="X16" s="1102"/>
      <c r="Y16" s="1102"/>
      <c r="Z16" s="1103"/>
      <c r="AA16" s="804">
        <f t="shared" si="0"/>
        <v>37.5</v>
      </c>
      <c r="AB16" s="2"/>
      <c r="AC16" s="1095"/>
      <c r="AD16" s="1096"/>
      <c r="AE16" s="1096"/>
      <c r="AF16" s="1096"/>
      <c r="AG16" s="1096"/>
      <c r="AH16" s="1097"/>
      <c r="AI16" s="21"/>
      <c r="AL16" s="816"/>
      <c r="AR16" s="102"/>
      <c r="AS16"/>
      <c r="AT16"/>
      <c r="AU16"/>
      <c r="AV16"/>
      <c r="AW16"/>
      <c r="AX16"/>
      <c r="AY16"/>
    </row>
    <row r="17" spans="1:51" s="3" customFormat="1" ht="12.75" customHeight="1" thickBot="1" x14ac:dyDescent="0.25">
      <c r="A17" s="793" t="s">
        <v>275</v>
      </c>
      <c r="B17" s="794">
        <v>24</v>
      </c>
      <c r="C17" s="795">
        <v>6</v>
      </c>
      <c r="D17" s="796">
        <v>5</v>
      </c>
      <c r="E17" s="796">
        <v>2</v>
      </c>
      <c r="F17" s="796">
        <v>2</v>
      </c>
      <c r="G17" s="796">
        <v>5</v>
      </c>
      <c r="H17" s="796">
        <v>1</v>
      </c>
      <c r="I17" s="796">
        <v>2</v>
      </c>
      <c r="J17" s="796">
        <v>3</v>
      </c>
      <c r="K17" s="796">
        <v>2</v>
      </c>
      <c r="L17" s="797">
        <v>3</v>
      </c>
      <c r="M17" s="798">
        <v>3</v>
      </c>
      <c r="N17" s="799">
        <v>3</v>
      </c>
      <c r="O17" s="799"/>
      <c r="P17" s="799"/>
      <c r="Q17" s="800">
        <v>0.5</v>
      </c>
      <c r="R17" s="801">
        <v>1</v>
      </c>
      <c r="S17" s="802"/>
      <c r="T17" s="803"/>
      <c r="U17" s="1101"/>
      <c r="V17" s="1102"/>
      <c r="W17" s="1102"/>
      <c r="X17" s="1102"/>
      <c r="Y17" s="1102"/>
      <c r="Z17" s="1103"/>
      <c r="AA17" s="804">
        <f t="shared" si="0"/>
        <v>38.5</v>
      </c>
      <c r="AB17" s="2"/>
      <c r="AC17" s="1095"/>
      <c r="AD17" s="1096"/>
      <c r="AE17" s="1096"/>
      <c r="AF17" s="1096"/>
      <c r="AG17" s="1096"/>
      <c r="AH17" s="1097"/>
      <c r="AI17" s="21"/>
      <c r="AJ17" s="817" t="s">
        <v>47</v>
      </c>
      <c r="AK17" s="752"/>
      <c r="AL17" s="806"/>
      <c r="AN17" s="83"/>
      <c r="AO17" s="83"/>
      <c r="AP17" s="83"/>
      <c r="AQ17" s="83"/>
      <c r="AR17" s="102"/>
      <c r="AS17"/>
      <c r="AT17"/>
      <c r="AU17"/>
      <c r="AV17"/>
      <c r="AW17"/>
      <c r="AX17"/>
      <c r="AY17"/>
    </row>
    <row r="18" spans="1:51" s="3" customFormat="1" ht="12.75" customHeight="1" x14ac:dyDescent="0.2">
      <c r="A18" s="793" t="s">
        <v>276</v>
      </c>
      <c r="B18" s="794">
        <v>21</v>
      </c>
      <c r="C18" s="795">
        <v>6</v>
      </c>
      <c r="D18" s="796">
        <v>5</v>
      </c>
      <c r="E18" s="796">
        <v>2</v>
      </c>
      <c r="F18" s="796">
        <v>2</v>
      </c>
      <c r="G18" s="796">
        <v>5</v>
      </c>
      <c r="H18" s="796">
        <v>1</v>
      </c>
      <c r="I18" s="796">
        <v>2</v>
      </c>
      <c r="J18" s="796">
        <v>3</v>
      </c>
      <c r="K18" s="796">
        <v>2</v>
      </c>
      <c r="L18" s="797">
        <v>3</v>
      </c>
      <c r="M18" s="798">
        <v>3</v>
      </c>
      <c r="N18" s="799">
        <v>3</v>
      </c>
      <c r="O18" s="799"/>
      <c r="P18" s="799"/>
      <c r="Q18" s="800">
        <v>0.5</v>
      </c>
      <c r="R18" s="801">
        <v>1</v>
      </c>
      <c r="S18" s="802"/>
      <c r="T18" s="803"/>
      <c r="U18" s="1101"/>
      <c r="V18" s="1102"/>
      <c r="W18" s="1102"/>
      <c r="X18" s="1102"/>
      <c r="Y18" s="1102"/>
      <c r="Z18" s="1103"/>
      <c r="AA18" s="804">
        <f t="shared" si="0"/>
        <v>38.5</v>
      </c>
      <c r="AB18" s="2"/>
      <c r="AC18" s="1095"/>
      <c r="AD18" s="1096"/>
      <c r="AE18" s="1096"/>
      <c r="AF18" s="1096"/>
      <c r="AG18" s="1096"/>
      <c r="AH18" s="1097"/>
      <c r="AI18" s="21"/>
      <c r="AJ18" s="807" t="s">
        <v>337</v>
      </c>
      <c r="AK18" s="808">
        <f>AL28</f>
        <v>88</v>
      </c>
      <c r="AL18" s="809">
        <f>AN18*AO18/100</f>
        <v>3.0345040000000001</v>
      </c>
      <c r="AN18" s="972">
        <f>AK18*AP18</f>
        <v>303.4504</v>
      </c>
      <c r="AO18" s="71">
        <v>1</v>
      </c>
      <c r="AP18" s="72">
        <f>IF(AR19=39,3.5714,3.4483)</f>
        <v>3.4483000000000001</v>
      </c>
      <c r="AQ18" s="66">
        <v>7</v>
      </c>
      <c r="AR18" s="102"/>
      <c r="AS18"/>
      <c r="AT18"/>
      <c r="AU18"/>
      <c r="AV18"/>
      <c r="AW18"/>
      <c r="AX18"/>
      <c r="AY18"/>
    </row>
    <row r="19" spans="1:51" s="3" customFormat="1" ht="12.75" customHeight="1" x14ac:dyDescent="0.2">
      <c r="A19" s="793"/>
      <c r="B19" s="794"/>
      <c r="C19" s="795"/>
      <c r="D19" s="796"/>
      <c r="E19" s="796"/>
      <c r="F19" s="796"/>
      <c r="G19" s="796"/>
      <c r="H19" s="796"/>
      <c r="I19" s="796"/>
      <c r="J19" s="796"/>
      <c r="K19" s="796"/>
      <c r="L19" s="797"/>
      <c r="M19" s="798"/>
      <c r="N19" s="799"/>
      <c r="O19" s="799"/>
      <c r="P19" s="799"/>
      <c r="Q19" s="800"/>
      <c r="R19" s="801"/>
      <c r="S19" s="802"/>
      <c r="T19" s="803"/>
      <c r="U19" s="1101"/>
      <c r="V19" s="1102"/>
      <c r="W19" s="1102"/>
      <c r="X19" s="1102"/>
      <c r="Y19" s="1102"/>
      <c r="Z19" s="1103"/>
      <c r="AA19" s="804" t="str">
        <f t="shared" si="0"/>
        <v xml:space="preserve"> </v>
      </c>
      <c r="AB19" s="2"/>
      <c r="AC19" s="1095"/>
      <c r="AD19" s="1096"/>
      <c r="AE19" s="1096"/>
      <c r="AF19" s="1096"/>
      <c r="AG19" s="1096"/>
      <c r="AH19" s="1097"/>
      <c r="AI19" s="21"/>
      <c r="AJ19" s="810" t="s">
        <v>353</v>
      </c>
      <c r="AK19" s="980">
        <f>IF(COUNTIF(I38:I47,"&gt;0")&gt;0,COUNTIF(I38:I47,"&gt;0")*5," ")</f>
        <v>15</v>
      </c>
      <c r="AL19" s="811">
        <f>AK19*AO19/100</f>
        <v>0.15</v>
      </c>
      <c r="AN19" s="971"/>
      <c r="AO19" s="973">
        <v>1</v>
      </c>
      <c r="AP19" s="72">
        <f>IF(AR19=39,3.5714,3.4483)</f>
        <v>3.4483000000000001</v>
      </c>
      <c r="AQ19" s="76">
        <v>7</v>
      </c>
      <c r="AR19" s="105">
        <f>AH5</f>
        <v>38</v>
      </c>
      <c r="AS19"/>
      <c r="AT19"/>
      <c r="AU19"/>
      <c r="AV19"/>
      <c r="AW19"/>
      <c r="AX19"/>
      <c r="AY19"/>
    </row>
    <row r="20" spans="1:51" s="3" customFormat="1" ht="12.75" customHeight="1" x14ac:dyDescent="0.2">
      <c r="A20" s="793"/>
      <c r="B20" s="794"/>
      <c r="C20" s="795"/>
      <c r="D20" s="796"/>
      <c r="E20" s="796"/>
      <c r="F20" s="796"/>
      <c r="G20" s="796"/>
      <c r="H20" s="796"/>
      <c r="I20" s="796"/>
      <c r="J20" s="796"/>
      <c r="K20" s="796"/>
      <c r="L20" s="797"/>
      <c r="M20" s="798"/>
      <c r="N20" s="799"/>
      <c r="O20" s="799"/>
      <c r="P20" s="799"/>
      <c r="Q20" s="800"/>
      <c r="R20" s="801"/>
      <c r="S20" s="802"/>
      <c r="T20" s="803"/>
      <c r="U20" s="1101"/>
      <c r="V20" s="1102"/>
      <c r="W20" s="1102"/>
      <c r="X20" s="1102"/>
      <c r="Y20" s="1102"/>
      <c r="Z20" s="1103"/>
      <c r="AA20" s="804" t="str">
        <f t="shared" si="0"/>
        <v xml:space="preserve"> </v>
      </c>
      <c r="AB20" s="2"/>
      <c r="AC20" s="1095"/>
      <c r="AD20" s="1096"/>
      <c r="AE20" s="1096"/>
      <c r="AF20" s="1096"/>
      <c r="AG20" s="1096"/>
      <c r="AH20" s="1097"/>
      <c r="AI20" s="21"/>
      <c r="AJ20" s="810" t="s">
        <v>63</v>
      </c>
      <c r="AK20" s="812"/>
      <c r="AL20" s="811">
        <f>AK20*AO20/100</f>
        <v>0</v>
      </c>
      <c r="AO20" s="76">
        <v>1.3367</v>
      </c>
      <c r="AP20" s="77"/>
      <c r="AQ20" s="76">
        <v>15</v>
      </c>
      <c r="AS20"/>
      <c r="AT20"/>
      <c r="AU20"/>
      <c r="AV20"/>
      <c r="AW20"/>
      <c r="AX20"/>
      <c r="AY20"/>
    </row>
    <row r="21" spans="1:51" s="3" customFormat="1" ht="12.75" customHeight="1" thickBot="1" x14ac:dyDescent="0.25">
      <c r="A21" s="793"/>
      <c r="B21" s="794"/>
      <c r="C21" s="795"/>
      <c r="D21" s="796"/>
      <c r="E21" s="796"/>
      <c r="F21" s="796"/>
      <c r="G21" s="796"/>
      <c r="H21" s="796"/>
      <c r="I21" s="796"/>
      <c r="J21" s="796"/>
      <c r="K21" s="796"/>
      <c r="L21" s="797"/>
      <c r="M21" s="798"/>
      <c r="N21" s="799"/>
      <c r="O21" s="799"/>
      <c r="P21" s="799"/>
      <c r="Q21" s="800"/>
      <c r="R21" s="801"/>
      <c r="S21" s="802"/>
      <c r="T21" s="803"/>
      <c r="U21" s="1101"/>
      <c r="V21" s="1205"/>
      <c r="W21" s="1205"/>
      <c r="X21" s="1205"/>
      <c r="Y21" s="1205"/>
      <c r="Z21" s="1206"/>
      <c r="AA21" s="804" t="str">
        <f t="shared" si="0"/>
        <v xml:space="preserve"> </v>
      </c>
      <c r="AB21" s="2"/>
      <c r="AC21" s="1095"/>
      <c r="AD21" s="1096"/>
      <c r="AE21" s="1096"/>
      <c r="AF21" s="1096"/>
      <c r="AG21" s="1096"/>
      <c r="AH21" s="1097"/>
      <c r="AI21" s="21"/>
      <c r="AJ21" s="810" t="s">
        <v>165</v>
      </c>
      <c r="AK21" s="812"/>
      <c r="AL21" s="811">
        <f>AK21*AO21/100</f>
        <v>0</v>
      </c>
      <c r="AO21" s="73">
        <v>1</v>
      </c>
      <c r="AP21" s="77"/>
      <c r="AQ21" s="76">
        <v>7</v>
      </c>
      <c r="AR21" s="19"/>
      <c r="AS21"/>
      <c r="AT21"/>
      <c r="AU21"/>
      <c r="AV21"/>
      <c r="AW21"/>
      <c r="AX21"/>
      <c r="AY21"/>
    </row>
    <row r="22" spans="1:51" s="3" customFormat="1" ht="12.75" customHeight="1" thickBot="1" x14ac:dyDescent="0.25">
      <c r="A22" s="793"/>
      <c r="B22" s="794"/>
      <c r="C22" s="795"/>
      <c r="D22" s="796"/>
      <c r="E22" s="796"/>
      <c r="F22" s="796"/>
      <c r="G22" s="796"/>
      <c r="H22" s="796"/>
      <c r="I22" s="796"/>
      <c r="J22" s="796"/>
      <c r="K22" s="796"/>
      <c r="L22" s="797"/>
      <c r="M22" s="798"/>
      <c r="N22" s="799"/>
      <c r="O22" s="799"/>
      <c r="P22" s="799"/>
      <c r="Q22" s="800"/>
      <c r="R22" s="801"/>
      <c r="S22" s="802"/>
      <c r="T22" s="803"/>
      <c r="U22" s="1197"/>
      <c r="V22" s="1198"/>
      <c r="W22" s="1198"/>
      <c r="X22" s="1198"/>
      <c r="Y22" s="1198"/>
      <c r="Z22" s="1199"/>
      <c r="AA22" s="804" t="str">
        <f t="shared" si="0"/>
        <v xml:space="preserve"> </v>
      </c>
      <c r="AB22" s="2"/>
      <c r="AC22" s="1095"/>
      <c r="AD22" s="1096"/>
      <c r="AE22" s="1096"/>
      <c r="AF22" s="1096"/>
      <c r="AG22" s="1096"/>
      <c r="AH22" s="1097"/>
      <c r="AI22" s="21"/>
      <c r="AJ22" s="813" t="s">
        <v>44</v>
      </c>
      <c r="AK22" s="814"/>
      <c r="AL22" s="815">
        <f>SUM(AL18:AL21)</f>
        <v>3.184504</v>
      </c>
      <c r="AN22" s="82">
        <f>SUM(AN18:AN21)</f>
        <v>303.4504</v>
      </c>
      <c r="AO22" s="80"/>
      <c r="AP22" s="80"/>
      <c r="AQ22" s="80"/>
      <c r="AR22" s="19"/>
      <c r="AS22"/>
      <c r="AT22"/>
      <c r="AU22"/>
      <c r="AV22"/>
      <c r="AW22"/>
      <c r="AX22"/>
      <c r="AY22"/>
    </row>
    <row r="23" spans="1:51" s="3" customFormat="1" ht="12.75" customHeight="1" x14ac:dyDescent="0.2">
      <c r="A23" s="793"/>
      <c r="B23" s="794"/>
      <c r="C23" s="795"/>
      <c r="D23" s="796"/>
      <c r="E23" s="796"/>
      <c r="F23" s="796"/>
      <c r="G23" s="796"/>
      <c r="H23" s="796"/>
      <c r="I23" s="796"/>
      <c r="J23" s="796"/>
      <c r="K23" s="796"/>
      <c r="L23" s="797"/>
      <c r="M23" s="798"/>
      <c r="N23" s="799"/>
      <c r="O23" s="799"/>
      <c r="P23" s="799"/>
      <c r="Q23" s="800"/>
      <c r="R23" s="801"/>
      <c r="S23" s="802"/>
      <c r="T23" s="803"/>
      <c r="U23" s="1197"/>
      <c r="V23" s="1198"/>
      <c r="W23" s="1198"/>
      <c r="X23" s="1198"/>
      <c r="Y23" s="1198"/>
      <c r="Z23" s="1199"/>
      <c r="AA23" s="804" t="str">
        <f t="shared" si="0"/>
        <v xml:space="preserve"> </v>
      </c>
      <c r="AB23" s="2"/>
      <c r="AC23" s="1095"/>
      <c r="AD23" s="1096"/>
      <c r="AE23" s="1096"/>
      <c r="AF23" s="1096"/>
      <c r="AG23" s="1096"/>
      <c r="AH23" s="1097"/>
      <c r="AI23" s="21"/>
      <c r="AJ23" s="702"/>
      <c r="AK23" s="703"/>
      <c r="AL23" s="705"/>
      <c r="AN23" s="704"/>
      <c r="AO23" s="703"/>
      <c r="AP23" s="703"/>
      <c r="AQ23" s="703"/>
      <c r="AR23" s="11"/>
      <c r="AS23"/>
      <c r="AT23"/>
      <c r="AU23"/>
      <c r="AV23"/>
      <c r="AW23"/>
      <c r="AX23"/>
      <c r="AY23"/>
    </row>
    <row r="24" spans="1:51" s="3" customFormat="1" ht="12.75" customHeight="1" x14ac:dyDescent="0.2">
      <c r="A24" s="793"/>
      <c r="B24" s="794"/>
      <c r="C24" s="795"/>
      <c r="D24" s="796"/>
      <c r="E24" s="796"/>
      <c r="F24" s="796"/>
      <c r="G24" s="796"/>
      <c r="H24" s="796"/>
      <c r="I24" s="796"/>
      <c r="J24" s="796"/>
      <c r="K24" s="796"/>
      <c r="L24" s="797"/>
      <c r="M24" s="798"/>
      <c r="N24" s="799"/>
      <c r="O24" s="799"/>
      <c r="P24" s="799"/>
      <c r="Q24" s="800"/>
      <c r="R24" s="801"/>
      <c r="S24" s="802"/>
      <c r="T24" s="803"/>
      <c r="U24" s="1197"/>
      <c r="V24" s="1198"/>
      <c r="W24" s="1198"/>
      <c r="X24" s="1198"/>
      <c r="Y24" s="1198"/>
      <c r="Z24" s="1199"/>
      <c r="AA24" s="804" t="str">
        <f t="shared" si="0"/>
        <v xml:space="preserve"> </v>
      </c>
      <c r="AB24" s="2"/>
      <c r="AC24" s="1095"/>
      <c r="AD24" s="1096"/>
      <c r="AE24" s="1096"/>
      <c r="AF24" s="1096"/>
      <c r="AG24" s="1096"/>
      <c r="AH24" s="1097"/>
      <c r="AI24" s="21"/>
      <c r="AJ24" s="702"/>
      <c r="AK24" s="703"/>
      <c r="AL24" s="707"/>
      <c r="AN24" s="704"/>
      <c r="AO24" s="703"/>
      <c r="AP24" s="703"/>
      <c r="AQ24" s="703"/>
      <c r="AR24" s="26"/>
      <c r="AS24"/>
      <c r="AT24"/>
      <c r="AU24"/>
      <c r="AV24"/>
      <c r="AW24"/>
      <c r="AX24"/>
      <c r="AY24"/>
    </row>
    <row r="25" spans="1:51" s="3" customFormat="1" ht="12.75" customHeight="1" thickBot="1" x14ac:dyDescent="0.25">
      <c r="A25" s="793"/>
      <c r="B25" s="794"/>
      <c r="C25" s="795"/>
      <c r="D25" s="796"/>
      <c r="E25" s="796"/>
      <c r="F25" s="796"/>
      <c r="G25" s="796"/>
      <c r="H25" s="796"/>
      <c r="I25" s="796"/>
      <c r="J25" s="796"/>
      <c r="K25" s="796"/>
      <c r="L25" s="797"/>
      <c r="M25" s="798"/>
      <c r="N25" s="799"/>
      <c r="O25" s="799"/>
      <c r="P25" s="799"/>
      <c r="Q25" s="800"/>
      <c r="R25" s="801"/>
      <c r="S25" s="802"/>
      <c r="T25" s="803"/>
      <c r="U25" s="1197"/>
      <c r="V25" s="1198"/>
      <c r="W25" s="1198"/>
      <c r="X25" s="1198"/>
      <c r="Y25" s="1198"/>
      <c r="Z25" s="1199"/>
      <c r="AA25" s="804" t="str">
        <f t="shared" si="0"/>
        <v xml:space="preserve"> </v>
      </c>
      <c r="AB25" s="2"/>
      <c r="AC25" s="1095"/>
      <c r="AD25" s="1096"/>
      <c r="AE25" s="1096"/>
      <c r="AF25" s="1096"/>
      <c r="AG25" s="1096"/>
      <c r="AH25" s="1097"/>
      <c r="AI25" s="21"/>
      <c r="AJ25" s="91"/>
      <c r="AK25" s="91"/>
      <c r="AL25" s="706"/>
      <c r="AS25"/>
      <c r="AT25"/>
      <c r="AU25"/>
      <c r="AV25"/>
      <c r="AW25"/>
      <c r="AX25"/>
      <c r="AY25"/>
    </row>
    <row r="26" spans="1:51" s="3" customFormat="1" ht="12.75" customHeight="1" x14ac:dyDescent="0.2">
      <c r="A26" s="793"/>
      <c r="B26" s="794"/>
      <c r="C26" s="795"/>
      <c r="D26" s="796"/>
      <c r="E26" s="796"/>
      <c r="F26" s="796"/>
      <c r="G26" s="796"/>
      <c r="H26" s="796"/>
      <c r="I26" s="796"/>
      <c r="J26" s="796"/>
      <c r="K26" s="796"/>
      <c r="L26" s="797"/>
      <c r="M26" s="798"/>
      <c r="N26" s="799"/>
      <c r="O26" s="799"/>
      <c r="P26" s="799"/>
      <c r="Q26" s="800"/>
      <c r="R26" s="801"/>
      <c r="S26" s="802"/>
      <c r="T26" s="803"/>
      <c r="U26" s="1197"/>
      <c r="V26" s="1198"/>
      <c r="W26" s="1198"/>
      <c r="X26" s="1198"/>
      <c r="Y26" s="1198"/>
      <c r="Z26" s="1199"/>
      <c r="AA26" s="804" t="str">
        <f t="shared" si="0"/>
        <v xml:space="preserve"> </v>
      </c>
      <c r="AB26" s="2"/>
      <c r="AC26" s="1095"/>
      <c r="AD26" s="1096"/>
      <c r="AE26" s="1096"/>
      <c r="AF26" s="1096"/>
      <c r="AG26" s="1096"/>
      <c r="AH26" s="1097"/>
      <c r="AI26" s="21"/>
      <c r="AJ26" s="1121" t="s">
        <v>166</v>
      </c>
      <c r="AK26" s="1122"/>
      <c r="AL26" s="1125">
        <f>IF(Z29&gt;0,SUM(Z29,A48),0)</f>
        <v>316.5</v>
      </c>
      <c r="AM26" s="1233" t="s">
        <v>169</v>
      </c>
      <c r="AN26" s="1231" t="s">
        <v>172</v>
      </c>
      <c r="AS26"/>
      <c r="AT26"/>
      <c r="AU26"/>
      <c r="AV26"/>
      <c r="AW26"/>
      <c r="AX26"/>
      <c r="AY26"/>
    </row>
    <row r="27" spans="1:51" s="3" customFormat="1" ht="12.75" customHeight="1" thickBot="1" x14ac:dyDescent="0.25">
      <c r="A27" s="793"/>
      <c r="B27" s="794"/>
      <c r="C27" s="818"/>
      <c r="D27" s="819"/>
      <c r="E27" s="819"/>
      <c r="F27" s="819"/>
      <c r="G27" s="819"/>
      <c r="H27" s="819"/>
      <c r="I27" s="819"/>
      <c r="J27" s="819"/>
      <c r="K27" s="819"/>
      <c r="L27" s="820"/>
      <c r="M27" s="821"/>
      <c r="N27" s="822"/>
      <c r="O27" s="822"/>
      <c r="P27" s="822"/>
      <c r="Q27" s="823"/>
      <c r="R27" s="801"/>
      <c r="S27" s="824"/>
      <c r="T27" s="825"/>
      <c r="U27" s="1197"/>
      <c r="V27" s="1198"/>
      <c r="W27" s="1198"/>
      <c r="X27" s="1198"/>
      <c r="Y27" s="1198"/>
      <c r="Z27" s="1199"/>
      <c r="AA27" s="804" t="str">
        <f t="shared" si="0"/>
        <v xml:space="preserve"> </v>
      </c>
      <c r="AB27" s="2"/>
      <c r="AC27" s="1095"/>
      <c r="AD27" s="1096"/>
      <c r="AE27" s="1096"/>
      <c r="AF27" s="1096"/>
      <c r="AG27" s="1096"/>
      <c r="AH27" s="1097"/>
      <c r="AI27" s="21"/>
      <c r="AJ27" s="1123"/>
      <c r="AK27" s="1124"/>
      <c r="AL27" s="1126"/>
      <c r="AM27" s="1234"/>
      <c r="AN27" s="1232"/>
      <c r="AO27" s="24"/>
      <c r="AP27" s="24"/>
      <c r="AQ27" s="24"/>
      <c r="AR27" s="24"/>
    </row>
    <row r="28" spans="1:51" s="3" customFormat="1" ht="12.75" customHeight="1" thickBot="1" x14ac:dyDescent="0.25">
      <c r="A28" s="826"/>
      <c r="B28" s="827"/>
      <c r="C28" s="828"/>
      <c r="D28" s="829"/>
      <c r="E28" s="829"/>
      <c r="F28" s="829"/>
      <c r="G28" s="829"/>
      <c r="H28" s="829"/>
      <c r="I28" s="829"/>
      <c r="J28" s="829"/>
      <c r="K28" s="829"/>
      <c r="L28" s="830"/>
      <c r="M28" s="831"/>
      <c r="N28" s="832"/>
      <c r="O28" s="832"/>
      <c r="P28" s="832"/>
      <c r="Q28" s="833"/>
      <c r="R28" s="834"/>
      <c r="S28" s="835"/>
      <c r="T28" s="836"/>
      <c r="U28" s="1200"/>
      <c r="V28" s="1201"/>
      <c r="W28" s="1201"/>
      <c r="X28" s="1201"/>
      <c r="Y28" s="1201"/>
      <c r="Z28" s="1202"/>
      <c r="AA28" s="837" t="str">
        <f t="shared" si="0"/>
        <v xml:space="preserve"> </v>
      </c>
      <c r="AB28" s="2"/>
      <c r="AC28" s="1095"/>
      <c r="AD28" s="1096"/>
      <c r="AE28" s="1096"/>
      <c r="AF28" s="1096"/>
      <c r="AG28" s="1096"/>
      <c r="AH28" s="1097"/>
      <c r="AI28" s="21"/>
      <c r="AJ28" s="1121" t="s">
        <v>167</v>
      </c>
      <c r="AK28" s="1122"/>
      <c r="AL28" s="1125">
        <f>IF(S48&gt;0,SUM(S48,K48),0)</f>
        <v>88</v>
      </c>
      <c r="AM28" s="1233" t="s">
        <v>169</v>
      </c>
      <c r="AN28" s="1231" t="s">
        <v>168</v>
      </c>
      <c r="AO28" s="26"/>
      <c r="AP28" s="26"/>
      <c r="AQ28" s="26"/>
      <c r="AR28" s="26"/>
    </row>
    <row r="29" spans="1:51" s="24" customFormat="1" ht="14.1" customHeight="1" thickBot="1" x14ac:dyDescent="0.25">
      <c r="A29" s="838" t="s">
        <v>39</v>
      </c>
      <c r="B29" s="839"/>
      <c r="C29" s="840">
        <f t="shared" ref="C29:P29" si="1">IF(SUM(C10:C28)&gt;0,SUM(C10:C28)," ")</f>
        <v>54</v>
      </c>
      <c r="D29" s="840">
        <f t="shared" si="1"/>
        <v>48</v>
      </c>
      <c r="E29" s="840">
        <f t="shared" si="1"/>
        <v>15</v>
      </c>
      <c r="F29" s="840">
        <f t="shared" si="1"/>
        <v>6</v>
      </c>
      <c r="G29" s="840">
        <f>IF(SUM(G10:G28)&gt;0,SUM(G10:G28)," ")</f>
        <v>45</v>
      </c>
      <c r="H29" s="840">
        <f t="shared" si="1"/>
        <v>3</v>
      </c>
      <c r="I29" s="840">
        <f t="shared" si="1"/>
        <v>18</v>
      </c>
      <c r="J29" s="840">
        <f t="shared" si="1"/>
        <v>27</v>
      </c>
      <c r="K29" s="840">
        <f t="shared" si="1"/>
        <v>15</v>
      </c>
      <c r="L29" s="840">
        <f t="shared" si="1"/>
        <v>21</v>
      </c>
      <c r="M29" s="841">
        <f t="shared" si="1"/>
        <v>21</v>
      </c>
      <c r="N29" s="841">
        <f t="shared" si="1"/>
        <v>14</v>
      </c>
      <c r="O29" s="841">
        <f t="shared" si="1"/>
        <v>3</v>
      </c>
      <c r="P29" s="841">
        <f t="shared" si="1"/>
        <v>3</v>
      </c>
      <c r="Q29" s="841">
        <f>IF(SUM(Q10:Q28)&gt;0,SUM(Q10:Q28)," ")</f>
        <v>1.5</v>
      </c>
      <c r="R29" s="113"/>
      <c r="S29" s="841">
        <f>IF(SUM(S10:S28)&gt;0,SUM(S10:S28)," ")</f>
        <v>3</v>
      </c>
      <c r="T29" s="842" t="str">
        <f>IF(SUM(T10:T28)&gt;0,SUM(T10:T28)," ")</f>
        <v xml:space="preserve"> </v>
      </c>
      <c r="U29" s="23"/>
      <c r="V29" s="23"/>
      <c r="W29" s="23"/>
      <c r="X29" s="23"/>
      <c r="Y29" s="23"/>
      <c r="Z29" s="1203">
        <f>IF(SUM(AA10:AA28)&gt;0,SUM(AA10:AA28),0)</f>
        <v>306.5</v>
      </c>
      <c r="AA29" s="1204"/>
      <c r="AB29" s="21"/>
      <c r="AE29" s="21"/>
      <c r="AF29" s="21"/>
      <c r="AG29" s="21"/>
      <c r="AI29" s="3"/>
      <c r="AJ29" s="1123"/>
      <c r="AK29" s="1124"/>
      <c r="AL29" s="1126"/>
      <c r="AM29" s="1234"/>
      <c r="AN29" s="1232"/>
      <c r="AO29" s="26"/>
      <c r="AP29" s="26"/>
      <c r="AQ29" s="26"/>
      <c r="AR29" s="26"/>
    </row>
    <row r="30" spans="1:51" s="26" customFormat="1" ht="15" customHeight="1" x14ac:dyDescent="0.2">
      <c r="A30" s="93"/>
      <c r="D30" s="21"/>
      <c r="E30" s="23"/>
      <c r="F30" s="25"/>
      <c r="G30" s="25"/>
      <c r="H30" s="719"/>
      <c r="I30" s="25"/>
      <c r="J30" s="25"/>
      <c r="K30" s="25"/>
      <c r="L30" s="843" t="s">
        <v>286</v>
      </c>
      <c r="M30" s="844">
        <f>IF(COUNTIF(L10:M28,"&gt;0")&gt;0,COUNTIF(L10:M28,"&gt;0")," ")</f>
        <v>18</v>
      </c>
      <c r="N30" s="1207" t="s">
        <v>11</v>
      </c>
      <c r="O30" s="1208"/>
      <c r="P30" s="746"/>
      <c r="Q30" s="91"/>
      <c r="R30" s="91"/>
      <c r="Z30" s="84"/>
      <c r="AA30" s="25"/>
      <c r="AB30" s="25"/>
      <c r="AC30" s="25"/>
      <c r="AI30" s="3"/>
      <c r="AJ30" s="967"/>
      <c r="AK30" s="967"/>
      <c r="AL30" s="970"/>
      <c r="AM30" s="3"/>
      <c r="AN30" s="184"/>
    </row>
    <row r="31" spans="1:51" s="26" customFormat="1" ht="12.75" customHeight="1" x14ac:dyDescent="0.2">
      <c r="A31" s="93"/>
      <c r="D31" s="21"/>
      <c r="E31" s="23"/>
      <c r="F31" s="25"/>
      <c r="G31" s="25"/>
      <c r="H31" s="25"/>
      <c r="I31" s="25"/>
      <c r="J31" s="25"/>
      <c r="K31" s="25"/>
      <c r="L31" s="845" t="s">
        <v>84</v>
      </c>
      <c r="M31" s="846">
        <f>IF(M10="","",Z34/M30)</f>
        <v>10.555555555555555</v>
      </c>
      <c r="N31" s="1209" t="s">
        <v>285</v>
      </c>
      <c r="O31" s="1210"/>
      <c r="P31" s="91"/>
      <c r="Q31" s="91"/>
      <c r="R31" s="91"/>
      <c r="S31" s="708"/>
      <c r="W31" s="1133" t="s">
        <v>85</v>
      </c>
      <c r="X31" s="1134"/>
      <c r="Y31" s="1134"/>
      <c r="Z31" s="1134"/>
      <c r="AA31" s="1134"/>
      <c r="AB31" s="1134"/>
      <c r="AC31" s="1134"/>
      <c r="AD31" s="1134"/>
      <c r="AE31" s="1134"/>
      <c r="AF31" s="1134"/>
      <c r="AG31" s="1135"/>
      <c r="AH31" s="177"/>
      <c r="AI31" s="3"/>
      <c r="AJ31" s="967"/>
      <c r="AK31" s="967"/>
      <c r="AL31" s="970"/>
      <c r="AM31" s="3"/>
      <c r="AN31" s="184"/>
      <c r="AR31" s="720"/>
    </row>
    <row r="32" spans="1:51" s="26" customFormat="1" ht="6.75" customHeight="1" thickBot="1" x14ac:dyDescent="0.25">
      <c r="A32" s="93"/>
      <c r="D32" s="21"/>
      <c r="E32" s="23"/>
      <c r="F32" s="25"/>
      <c r="G32" s="25"/>
      <c r="H32" s="25"/>
      <c r="I32" s="25"/>
      <c r="J32" s="25"/>
      <c r="K32" s="25"/>
      <c r="L32" s="25"/>
      <c r="M32" s="847"/>
      <c r="N32" s="35"/>
      <c r="O32" s="3"/>
      <c r="P32" s="3"/>
      <c r="Q32" s="3"/>
      <c r="R32" s="21"/>
      <c r="W32" s="1136"/>
      <c r="X32" s="1137"/>
      <c r="Y32" s="1137"/>
      <c r="Z32" s="1137"/>
      <c r="AA32" s="1137"/>
      <c r="AB32" s="1137"/>
      <c r="AC32" s="1137"/>
      <c r="AD32" s="1137"/>
      <c r="AE32" s="1137"/>
      <c r="AF32" s="1137"/>
      <c r="AG32" s="1138"/>
      <c r="AH32" s="177"/>
      <c r="AI32" s="3"/>
      <c r="AL32" s="701"/>
    </row>
    <row r="33" spans="1:50" s="26" customFormat="1" ht="12.75" customHeight="1" thickBot="1" x14ac:dyDescent="0.25">
      <c r="A33" s="848" t="s">
        <v>79</v>
      </c>
      <c r="B33" s="849"/>
      <c r="C33" s="850"/>
      <c r="D33" s="850"/>
      <c r="E33" s="851"/>
      <c r="F33" s="852"/>
      <c r="G33" s="608"/>
      <c r="H33" s="853" t="s">
        <v>47</v>
      </c>
      <c r="I33" s="854"/>
      <c r="J33" s="854"/>
      <c r="K33" s="1264" t="s">
        <v>247</v>
      </c>
      <c r="L33" s="1265"/>
      <c r="M33" s="1265"/>
      <c r="N33" s="1265"/>
      <c r="O33" s="1265"/>
      <c r="P33" s="1265"/>
      <c r="Q33" s="1265"/>
      <c r="R33" s="1265"/>
      <c r="S33" s="1265"/>
      <c r="T33" s="855"/>
      <c r="U33" s="611"/>
      <c r="V33" s="24"/>
      <c r="W33" s="856" t="s">
        <v>86</v>
      </c>
      <c r="X33" s="857"/>
      <c r="Y33" s="857"/>
      <c r="Z33" s="857"/>
      <c r="AA33" s="858"/>
      <c r="AB33" s="25"/>
      <c r="AC33" s="1139" t="s">
        <v>47</v>
      </c>
      <c r="AD33" s="1140"/>
      <c r="AE33" s="1140"/>
      <c r="AF33" s="1140"/>
      <c r="AG33" s="1141"/>
      <c r="AH33" s="19"/>
      <c r="AI33" s="3"/>
      <c r="AJ33" s="859" t="s">
        <v>80</v>
      </c>
      <c r="AK33" s="860"/>
      <c r="AL33" s="861"/>
    </row>
    <row r="34" spans="1:50" s="26" customFormat="1" ht="12.75" customHeight="1" x14ac:dyDescent="0.2">
      <c r="A34" s="1148" t="s">
        <v>65</v>
      </c>
      <c r="B34" s="1148" t="s">
        <v>67</v>
      </c>
      <c r="C34" s="1179" t="s">
        <v>66</v>
      </c>
      <c r="D34" s="1180"/>
      <c r="E34" s="1180"/>
      <c r="F34" s="1181"/>
      <c r="G34" s="609"/>
      <c r="H34" s="1150" t="s">
        <v>68</v>
      </c>
      <c r="I34" s="1176" t="s">
        <v>38</v>
      </c>
      <c r="J34" s="1160" t="s">
        <v>0</v>
      </c>
      <c r="K34" s="1153" t="s">
        <v>1</v>
      </c>
      <c r="L34" s="1191" t="s">
        <v>75</v>
      </c>
      <c r="M34" s="1172" t="s">
        <v>37</v>
      </c>
      <c r="N34" s="1173"/>
      <c r="O34" s="1173"/>
      <c r="P34" s="1173"/>
      <c r="Q34" s="1173"/>
      <c r="R34" s="1173"/>
      <c r="S34" s="1155"/>
      <c r="T34" s="1154" t="s">
        <v>2</v>
      </c>
      <c r="U34" s="612"/>
      <c r="V34" s="112"/>
      <c r="W34" s="1166" t="s">
        <v>32</v>
      </c>
      <c r="X34" s="1167"/>
      <c r="Y34" s="1168"/>
      <c r="Z34" s="1218">
        <f>IF(B10&gt;0,SUM(B10:B28),"")</f>
        <v>190</v>
      </c>
      <c r="AA34" s="1219"/>
      <c r="AC34" s="1127" t="s">
        <v>74</v>
      </c>
      <c r="AD34" s="1128"/>
      <c r="AE34" s="1129"/>
      <c r="AF34" s="1218">
        <f>IF(I38&gt;0,SUM(I38:I47),"")</f>
        <v>60</v>
      </c>
      <c r="AG34" s="1219"/>
      <c r="AH34" s="114"/>
      <c r="AI34" s="3"/>
      <c r="AJ34" s="862" t="s">
        <v>3</v>
      </c>
      <c r="AK34" s="863"/>
      <c r="AL34" s="864">
        <v>38</v>
      </c>
    </row>
    <row r="35" spans="1:50" s="26" customFormat="1" ht="12.75" customHeight="1" x14ac:dyDescent="0.2">
      <c r="A35" s="1149"/>
      <c r="B35" s="1149"/>
      <c r="C35" s="1182"/>
      <c r="D35" s="1183"/>
      <c r="E35" s="1183"/>
      <c r="F35" s="1184"/>
      <c r="G35" s="609"/>
      <c r="H35" s="1151"/>
      <c r="I35" s="1177"/>
      <c r="J35" s="1161"/>
      <c r="K35" s="1151"/>
      <c r="L35" s="1192"/>
      <c r="M35" s="1161"/>
      <c r="N35" s="1173"/>
      <c r="O35" s="1173"/>
      <c r="P35" s="1173"/>
      <c r="Q35" s="1173"/>
      <c r="R35" s="1173"/>
      <c r="S35" s="1155"/>
      <c r="T35" s="1155"/>
      <c r="U35" s="754"/>
      <c r="V35" s="751"/>
      <c r="W35" s="1169"/>
      <c r="X35" s="1170"/>
      <c r="Y35" s="1171"/>
      <c r="Z35" s="1220"/>
      <c r="AA35" s="1221"/>
      <c r="AB35" s="21"/>
      <c r="AC35" s="1130"/>
      <c r="AD35" s="1131"/>
      <c r="AE35" s="1132"/>
      <c r="AF35" s="1220"/>
      <c r="AG35" s="1221"/>
      <c r="AI35" s="21"/>
      <c r="AJ35" s="862" t="s">
        <v>4</v>
      </c>
      <c r="AK35" s="863"/>
      <c r="AL35" s="864">
        <v>34</v>
      </c>
      <c r="AM35" s="11"/>
    </row>
    <row r="36" spans="1:50" s="26" customFormat="1" ht="12.75" customHeight="1" x14ac:dyDescent="0.2">
      <c r="A36" s="1149"/>
      <c r="B36" s="1149"/>
      <c r="C36" s="1182"/>
      <c r="D36" s="1183"/>
      <c r="E36" s="1183"/>
      <c r="F36" s="1184"/>
      <c r="G36" s="609"/>
      <c r="H36" s="1151"/>
      <c r="I36" s="1177"/>
      <c r="J36" s="1161"/>
      <c r="K36" s="1151"/>
      <c r="L36" s="1192"/>
      <c r="M36" s="1161"/>
      <c r="N36" s="1173"/>
      <c r="O36" s="1173"/>
      <c r="P36" s="1173"/>
      <c r="Q36" s="1173"/>
      <c r="R36" s="1173"/>
      <c r="S36" s="1155"/>
      <c r="T36" s="1155"/>
      <c r="U36" s="754"/>
      <c r="V36" s="751"/>
      <c r="W36" s="1127" t="s">
        <v>60</v>
      </c>
      <c r="X36" s="1128"/>
      <c r="Y36" s="1129"/>
      <c r="Z36" s="1162">
        <f>IF(COUNTA(B10:B28)=0,"",COUNTA(B10:B28))</f>
        <v>9</v>
      </c>
      <c r="AA36" s="1163"/>
      <c r="AB36" s="21"/>
      <c r="AC36" s="1127" t="s">
        <v>50</v>
      </c>
      <c r="AD36" s="1128"/>
      <c r="AE36" s="1129"/>
      <c r="AF36" s="1162">
        <f>IF(COUNTA(I38:I47)=0,"",COUNTA(I38:I47))</f>
        <v>3</v>
      </c>
      <c r="AG36" s="1163"/>
      <c r="AI36" s="21"/>
      <c r="AJ36" s="862" t="s">
        <v>6</v>
      </c>
      <c r="AK36" s="863"/>
      <c r="AL36" s="864">
        <v>26</v>
      </c>
      <c r="AM36" s="21"/>
      <c r="AN36" s="479"/>
      <c r="AO36" s="479"/>
      <c r="AP36" s="479"/>
      <c r="AQ36" s="479"/>
      <c r="AR36" s="170"/>
    </row>
    <row r="37" spans="1:50" s="11" customFormat="1" ht="12.75" customHeight="1" x14ac:dyDescent="0.2">
      <c r="A37" s="1149"/>
      <c r="B37" s="1149"/>
      <c r="C37" s="1185"/>
      <c r="D37" s="1186"/>
      <c r="E37" s="1186"/>
      <c r="F37" s="1187"/>
      <c r="G37" s="609"/>
      <c r="H37" s="1152"/>
      <c r="I37" s="1178"/>
      <c r="J37" s="1118"/>
      <c r="K37" s="1152"/>
      <c r="L37" s="1193"/>
      <c r="M37" s="1118"/>
      <c r="N37" s="1119"/>
      <c r="O37" s="1119"/>
      <c r="P37" s="1119"/>
      <c r="Q37" s="1119"/>
      <c r="R37" s="1119"/>
      <c r="S37" s="1156"/>
      <c r="T37" s="1156"/>
      <c r="U37" s="754"/>
      <c r="V37" s="751"/>
      <c r="W37" s="1130"/>
      <c r="X37" s="1131"/>
      <c r="Y37" s="1132"/>
      <c r="Z37" s="1164"/>
      <c r="AA37" s="1165"/>
      <c r="AB37" s="1"/>
      <c r="AC37" s="1130"/>
      <c r="AD37" s="1131"/>
      <c r="AE37" s="1132"/>
      <c r="AF37" s="1164"/>
      <c r="AG37" s="1165"/>
      <c r="AI37" s="21"/>
      <c r="AJ37" s="862" t="s">
        <v>7</v>
      </c>
      <c r="AK37" s="863"/>
      <c r="AL37" s="864">
        <v>28</v>
      </c>
      <c r="AM37" s="21"/>
      <c r="AN37" s="479"/>
      <c r="AO37" s="480"/>
      <c r="AP37" s="480"/>
      <c r="AQ37" s="479"/>
      <c r="AR37" s="170"/>
      <c r="AS37" s="26"/>
      <c r="AT37" s="26"/>
      <c r="AU37" s="26"/>
      <c r="AV37" s="26"/>
      <c r="AW37" s="26"/>
      <c r="AX37" s="26"/>
    </row>
    <row r="38" spans="1:50" ht="12.75" customHeight="1" x14ac:dyDescent="0.2">
      <c r="A38" s="796">
        <v>2</v>
      </c>
      <c r="B38" s="865">
        <v>15</v>
      </c>
      <c r="C38" s="1188" t="s">
        <v>279</v>
      </c>
      <c r="D38" s="1189"/>
      <c r="E38" s="1189"/>
      <c r="F38" s="1190"/>
      <c r="G38" s="610"/>
      <c r="H38" s="866" t="s">
        <v>12</v>
      </c>
      <c r="I38" s="867">
        <v>18</v>
      </c>
      <c r="J38" s="868">
        <v>6</v>
      </c>
      <c r="K38" s="869"/>
      <c r="L38" s="870"/>
      <c r="M38" s="1157"/>
      <c r="N38" s="1158"/>
      <c r="O38" s="1158"/>
      <c r="P38" s="1158"/>
      <c r="Q38" s="1158"/>
      <c r="R38" s="1158"/>
      <c r="S38" s="1159"/>
      <c r="T38" s="871">
        <v>28</v>
      </c>
      <c r="U38" s="613"/>
      <c r="V38" s="179"/>
      <c r="W38" s="1166" t="s">
        <v>87</v>
      </c>
      <c r="X38" s="1167"/>
      <c r="Y38" s="1168"/>
      <c r="Z38" s="1214">
        <f>IF(ISERROR(Z34/Z36)," ",(Z34/Z36))</f>
        <v>21.111111111111111</v>
      </c>
      <c r="AA38" s="1215"/>
      <c r="AC38" s="1225" t="s">
        <v>89</v>
      </c>
      <c r="AD38" s="1226"/>
      <c r="AE38" s="1227"/>
      <c r="AF38" s="1214">
        <f>IF(ISERROR(AF34/AF36)," ",(AF34/AF36))</f>
        <v>20</v>
      </c>
      <c r="AG38" s="1215"/>
      <c r="AI38" s="21"/>
      <c r="AJ38" s="862" t="s">
        <v>8</v>
      </c>
      <c r="AK38" s="863"/>
      <c r="AL38" s="864">
        <v>34</v>
      </c>
      <c r="AN38" s="479"/>
      <c r="AO38" s="479"/>
      <c r="AP38" s="479"/>
      <c r="AQ38" s="479"/>
      <c r="AR38" s="170"/>
      <c r="AS38" s="170"/>
      <c r="AT38" s="170"/>
      <c r="AU38" s="170"/>
      <c r="AV38" s="170"/>
      <c r="AW38" s="170"/>
      <c r="AX38" s="170"/>
    </row>
    <row r="39" spans="1:50" ht="12.75" customHeight="1" x14ac:dyDescent="0.2">
      <c r="A39" s="796">
        <v>2</v>
      </c>
      <c r="B39" s="865">
        <v>16</v>
      </c>
      <c r="C39" s="1188" t="s">
        <v>280</v>
      </c>
      <c r="D39" s="1189"/>
      <c r="E39" s="1189"/>
      <c r="F39" s="1190"/>
      <c r="G39" s="610"/>
      <c r="H39" s="866" t="s">
        <v>13</v>
      </c>
      <c r="I39" s="867">
        <v>18</v>
      </c>
      <c r="J39" s="868">
        <v>6</v>
      </c>
      <c r="K39" s="869">
        <v>2</v>
      </c>
      <c r="L39" s="870"/>
      <c r="M39" s="1157" t="s">
        <v>277</v>
      </c>
      <c r="N39" s="1158"/>
      <c r="O39" s="1158"/>
      <c r="P39" s="1158"/>
      <c r="Q39" s="1158"/>
      <c r="R39" s="1158"/>
      <c r="S39" s="1159"/>
      <c r="T39" s="871">
        <v>28</v>
      </c>
      <c r="U39" s="613"/>
      <c r="V39" s="179"/>
      <c r="W39" s="1169"/>
      <c r="X39" s="1170"/>
      <c r="Y39" s="1171"/>
      <c r="Z39" s="1216"/>
      <c r="AA39" s="1217"/>
      <c r="AC39" s="1228"/>
      <c r="AD39" s="1229"/>
      <c r="AE39" s="1230"/>
      <c r="AF39" s="1216"/>
      <c r="AG39" s="1217"/>
      <c r="AI39" s="21"/>
      <c r="AJ39" s="862" t="s">
        <v>9</v>
      </c>
      <c r="AK39" s="863"/>
      <c r="AL39" s="864">
        <v>30</v>
      </c>
      <c r="AN39" s="479"/>
      <c r="AO39" s="479"/>
      <c r="AP39" s="479"/>
      <c r="AQ39" s="479"/>
      <c r="AR39" s="170"/>
      <c r="AS39" s="170"/>
      <c r="AT39" s="170"/>
      <c r="AU39" s="170"/>
      <c r="AV39" s="170"/>
      <c r="AW39" s="170"/>
      <c r="AX39" s="170"/>
    </row>
    <row r="40" spans="1:50" ht="12.75" customHeight="1" x14ac:dyDescent="0.2">
      <c r="A40" s="796">
        <v>2</v>
      </c>
      <c r="B40" s="865">
        <v>32</v>
      </c>
      <c r="C40" s="1188" t="s">
        <v>281</v>
      </c>
      <c r="D40" s="1189"/>
      <c r="E40" s="1189"/>
      <c r="F40" s="1190"/>
      <c r="G40" s="610"/>
      <c r="H40" s="866" t="s">
        <v>14</v>
      </c>
      <c r="I40" s="867">
        <v>24</v>
      </c>
      <c r="J40" s="868">
        <v>6</v>
      </c>
      <c r="K40" s="869">
        <v>2</v>
      </c>
      <c r="L40" s="870"/>
      <c r="M40" s="1194" t="s">
        <v>278</v>
      </c>
      <c r="N40" s="1195"/>
      <c r="O40" s="1195"/>
      <c r="P40" s="1195"/>
      <c r="Q40" s="1195"/>
      <c r="R40" s="1195"/>
      <c r="S40" s="1196"/>
      <c r="T40" s="871">
        <v>28</v>
      </c>
      <c r="U40" s="613"/>
      <c r="V40" s="179"/>
      <c r="W40" s="1142" t="s">
        <v>265</v>
      </c>
      <c r="X40" s="1143"/>
      <c r="Y40" s="1144"/>
      <c r="Z40" s="1246">
        <f>IF(B10&gt;0,AL26/Z34,"")</f>
        <v>1.6657894736842105</v>
      </c>
      <c r="AA40" s="1247"/>
      <c r="AC40" s="1142" t="s">
        <v>266</v>
      </c>
      <c r="AD40" s="1143"/>
      <c r="AE40" s="1144"/>
      <c r="AF40" s="1246">
        <f>IF(I38&gt;0,AL28/AF34,"")</f>
        <v>1.4666666666666666</v>
      </c>
      <c r="AG40" s="1247"/>
      <c r="AI40" s="21"/>
      <c r="AJ40" s="872" t="s">
        <v>5</v>
      </c>
      <c r="AK40" s="873" t="str">
        <f>IF(AL34="","",IF((Z34+AF34)=AL40,"o.k.","prüfen &gt;"))</f>
        <v>o.k.</v>
      </c>
      <c r="AL40" s="874">
        <f>IF(AL34="","",(SUM(AL34:AL39)+I48))</f>
        <v>250</v>
      </c>
      <c r="AN40" s="479"/>
      <c r="AO40" s="479"/>
      <c r="AP40" s="479"/>
      <c r="AQ40" s="479"/>
      <c r="AR40" s="170"/>
      <c r="AS40" s="170"/>
      <c r="AT40" s="170"/>
      <c r="AU40" s="170"/>
      <c r="AV40" s="170"/>
      <c r="AW40" s="170"/>
      <c r="AX40" s="170"/>
    </row>
    <row r="41" spans="1:50" ht="12.75" customHeight="1" x14ac:dyDescent="0.2">
      <c r="A41" s="796">
        <v>1.5</v>
      </c>
      <c r="B41" s="865">
        <v>19</v>
      </c>
      <c r="C41" s="1188" t="s">
        <v>282</v>
      </c>
      <c r="D41" s="1189"/>
      <c r="E41" s="1189"/>
      <c r="F41" s="1190"/>
      <c r="G41" s="610"/>
      <c r="H41" s="866" t="s">
        <v>15</v>
      </c>
      <c r="I41" s="867"/>
      <c r="J41" s="868"/>
      <c r="K41" s="869"/>
      <c r="L41" s="870"/>
      <c r="M41" s="1194"/>
      <c r="N41" s="1195"/>
      <c r="O41" s="1195"/>
      <c r="P41" s="1195"/>
      <c r="Q41" s="1195"/>
      <c r="R41" s="1195"/>
      <c r="S41" s="1196"/>
      <c r="T41" s="871"/>
      <c r="U41" s="613"/>
      <c r="V41" s="179"/>
      <c r="W41" s="1145"/>
      <c r="X41" s="1146"/>
      <c r="Y41" s="1147"/>
      <c r="Z41" s="1248"/>
      <c r="AA41" s="1249"/>
      <c r="AC41" s="1145"/>
      <c r="AD41" s="1146"/>
      <c r="AE41" s="1147"/>
      <c r="AF41" s="1248"/>
      <c r="AG41" s="1249"/>
      <c r="AI41" s="21"/>
      <c r="AJ41" s="21"/>
      <c r="AK41" s="21"/>
      <c r="AL41" s="875"/>
      <c r="AN41" s="479"/>
      <c r="AO41" s="479"/>
      <c r="AP41" s="479"/>
      <c r="AQ41" s="479"/>
      <c r="AR41" s="170"/>
      <c r="AS41" s="170"/>
      <c r="AT41" s="170"/>
      <c r="AU41" s="170"/>
      <c r="AV41" s="170"/>
      <c r="AW41" s="170"/>
      <c r="AX41" s="170"/>
    </row>
    <row r="42" spans="1:50" ht="12.75" customHeight="1" x14ac:dyDescent="0.2">
      <c r="A42" s="796">
        <v>1.5</v>
      </c>
      <c r="B42" s="865">
        <v>15</v>
      </c>
      <c r="C42" s="1188" t="s">
        <v>283</v>
      </c>
      <c r="D42" s="1189"/>
      <c r="E42" s="1189"/>
      <c r="F42" s="1190"/>
      <c r="G42" s="610"/>
      <c r="H42" s="866" t="s">
        <v>16</v>
      </c>
      <c r="I42" s="867"/>
      <c r="J42" s="868"/>
      <c r="K42" s="869"/>
      <c r="L42" s="870"/>
      <c r="M42" s="1194"/>
      <c r="N42" s="1195"/>
      <c r="O42" s="1195"/>
      <c r="P42" s="1195"/>
      <c r="Q42" s="1195"/>
      <c r="R42" s="1195"/>
      <c r="S42" s="1196"/>
      <c r="T42" s="871"/>
      <c r="U42" s="613"/>
      <c r="V42" s="179"/>
      <c r="W42" s="179"/>
      <c r="X42" s="179"/>
      <c r="Y42" s="179"/>
      <c r="AF42" s="876"/>
      <c r="AG42" s="876"/>
      <c r="AI42" s="21"/>
      <c r="AJ42" s="21"/>
      <c r="AK42" s="21"/>
      <c r="AL42" s="762"/>
      <c r="AN42" s="479"/>
      <c r="AO42" s="479"/>
      <c r="AP42" s="479"/>
      <c r="AQ42" s="479"/>
      <c r="AR42" s="170"/>
      <c r="AS42" s="170"/>
      <c r="AT42" s="170"/>
      <c r="AU42" s="170"/>
      <c r="AV42" s="170"/>
      <c r="AW42" s="170"/>
      <c r="AX42" s="170"/>
    </row>
    <row r="43" spans="1:50" ht="12.75" customHeight="1" x14ac:dyDescent="0.2">
      <c r="A43" s="796">
        <v>1</v>
      </c>
      <c r="B43" s="865">
        <v>14</v>
      </c>
      <c r="C43" s="1188" t="s">
        <v>284</v>
      </c>
      <c r="D43" s="1189"/>
      <c r="E43" s="1189"/>
      <c r="F43" s="1190"/>
      <c r="G43" s="610"/>
      <c r="H43" s="866" t="s">
        <v>17</v>
      </c>
      <c r="I43" s="867"/>
      <c r="J43" s="868"/>
      <c r="K43" s="869"/>
      <c r="L43" s="870"/>
      <c r="M43" s="1194"/>
      <c r="N43" s="1195"/>
      <c r="O43" s="1195"/>
      <c r="P43" s="1195"/>
      <c r="Q43" s="1195"/>
      <c r="R43" s="1195"/>
      <c r="S43" s="1196"/>
      <c r="T43" s="871"/>
      <c r="U43" s="613"/>
      <c r="V43" s="179"/>
      <c r="AC43" s="158" t="s">
        <v>93</v>
      </c>
      <c r="AD43" s="92"/>
      <c r="AE43" s="92"/>
      <c r="AF43" s="92"/>
      <c r="AG43" s="92"/>
      <c r="AI43" s="21"/>
      <c r="AJ43" s="21"/>
      <c r="AK43" s="21"/>
      <c r="AL43" s="762"/>
      <c r="AN43" s="479"/>
      <c r="AO43" s="479"/>
      <c r="AP43" s="479"/>
      <c r="AQ43" s="479"/>
      <c r="AR43" s="170"/>
      <c r="AS43" s="170"/>
      <c r="AT43" s="170"/>
      <c r="AU43" s="170"/>
      <c r="AV43" s="170"/>
      <c r="AW43" s="170"/>
      <c r="AX43" s="170"/>
    </row>
    <row r="44" spans="1:50" ht="12.75" customHeight="1" x14ac:dyDescent="0.2">
      <c r="A44" s="796"/>
      <c r="B44" s="865"/>
      <c r="C44" s="1188"/>
      <c r="D44" s="1198"/>
      <c r="E44" s="1198"/>
      <c r="F44" s="1199"/>
      <c r="G44" s="610"/>
      <c r="H44" s="877" t="s">
        <v>18</v>
      </c>
      <c r="I44" s="878"/>
      <c r="J44" s="615"/>
      <c r="K44" s="879"/>
      <c r="L44" s="880"/>
      <c r="M44" s="1194"/>
      <c r="N44" s="1195"/>
      <c r="O44" s="1195"/>
      <c r="P44" s="1195"/>
      <c r="Q44" s="1195"/>
      <c r="R44" s="1195"/>
      <c r="S44" s="1196"/>
      <c r="T44" s="871"/>
      <c r="U44" s="613"/>
      <c r="V44" s="179"/>
      <c r="AC44" s="1238" t="s">
        <v>25</v>
      </c>
      <c r="AD44" s="1239"/>
      <c r="AE44" s="1212" t="s">
        <v>61</v>
      </c>
      <c r="AF44" s="1212"/>
      <c r="AG44" s="1212"/>
      <c r="AH44" s="1213"/>
      <c r="AI44" s="1213"/>
      <c r="AJ44" s="1108"/>
      <c r="AK44" s="1253"/>
      <c r="AL44" s="1254"/>
      <c r="AN44" s="479"/>
      <c r="AO44" s="479"/>
      <c r="AP44" s="479"/>
      <c r="AQ44" s="479"/>
      <c r="AR44" s="170"/>
      <c r="AS44" s="170"/>
      <c r="AT44" s="170"/>
      <c r="AU44" s="170"/>
      <c r="AV44" s="170"/>
      <c r="AW44" s="170"/>
      <c r="AX44" s="170"/>
    </row>
    <row r="45" spans="1:50" ht="12.75" customHeight="1" x14ac:dyDescent="0.2">
      <c r="A45" s="796"/>
      <c r="B45" s="865"/>
      <c r="C45" s="1188"/>
      <c r="D45" s="1198"/>
      <c r="E45" s="1198"/>
      <c r="F45" s="1199"/>
      <c r="G45" s="610"/>
      <c r="H45" s="866" t="s">
        <v>19</v>
      </c>
      <c r="I45" s="867"/>
      <c r="J45" s="868"/>
      <c r="K45" s="869"/>
      <c r="L45" s="870"/>
      <c r="M45" s="1194"/>
      <c r="N45" s="1195"/>
      <c r="O45" s="1195"/>
      <c r="P45" s="1195"/>
      <c r="Q45" s="1195"/>
      <c r="R45" s="1195"/>
      <c r="S45" s="1196"/>
      <c r="T45" s="871"/>
      <c r="U45" s="613"/>
      <c r="V45" s="179"/>
      <c r="W45" s="179"/>
      <c r="X45" s="179"/>
      <c r="Y45" s="179"/>
      <c r="AC45" s="1240"/>
      <c r="AD45" s="1241"/>
      <c r="AE45" s="1213"/>
      <c r="AF45" s="1213"/>
      <c r="AG45" s="1213"/>
      <c r="AH45" s="1213"/>
      <c r="AI45" s="1213"/>
      <c r="AJ45" s="1255"/>
      <c r="AK45" s="1256"/>
      <c r="AL45" s="1257"/>
      <c r="AN45" s="479"/>
      <c r="AO45" s="479"/>
      <c r="AP45" s="479"/>
      <c r="AQ45" s="479"/>
      <c r="AR45" s="170"/>
      <c r="AS45" s="170"/>
      <c r="AT45" s="170"/>
      <c r="AU45" s="170"/>
      <c r="AV45" s="170"/>
      <c r="AW45" s="170"/>
      <c r="AX45" s="170"/>
    </row>
    <row r="46" spans="1:50" ht="12.75" customHeight="1" x14ac:dyDescent="0.2">
      <c r="A46" s="796"/>
      <c r="B46" s="865"/>
      <c r="C46" s="1188"/>
      <c r="D46" s="1198"/>
      <c r="E46" s="1198"/>
      <c r="F46" s="1199"/>
      <c r="G46" s="610"/>
      <c r="H46" s="866" t="s">
        <v>20</v>
      </c>
      <c r="I46" s="867"/>
      <c r="J46" s="868"/>
      <c r="K46" s="869"/>
      <c r="L46" s="870"/>
      <c r="M46" s="1194"/>
      <c r="N46" s="1195"/>
      <c r="O46" s="1195"/>
      <c r="P46" s="1195"/>
      <c r="Q46" s="1195"/>
      <c r="R46" s="1195"/>
      <c r="S46" s="1196"/>
      <c r="T46" s="871" t="s">
        <v>10</v>
      </c>
      <c r="U46" s="613"/>
      <c r="V46" s="179"/>
      <c r="W46" s="179"/>
      <c r="X46" s="179"/>
      <c r="Y46" s="179"/>
      <c r="AC46" s="1250"/>
      <c r="AD46" s="1110"/>
      <c r="AE46" s="1242" t="s">
        <v>62</v>
      </c>
      <c r="AF46" s="1243"/>
      <c r="AG46" s="1243"/>
      <c r="AH46" s="1244"/>
      <c r="AI46" s="1245"/>
      <c r="AJ46" s="1258"/>
      <c r="AK46" s="1259"/>
      <c r="AL46" s="1260"/>
      <c r="AN46" s="479"/>
      <c r="AO46" s="479"/>
      <c r="AP46" s="479"/>
      <c r="AQ46" s="479"/>
      <c r="AR46" s="170"/>
      <c r="AS46" s="170"/>
      <c r="AT46" s="170"/>
      <c r="AU46" s="170"/>
      <c r="AV46" s="170"/>
      <c r="AW46" s="170"/>
      <c r="AX46" s="170"/>
    </row>
    <row r="47" spans="1:50" ht="12.75" customHeight="1" thickBot="1" x14ac:dyDescent="0.3">
      <c r="A47" s="829"/>
      <c r="B47" s="881"/>
      <c r="C47" s="1211"/>
      <c r="D47" s="1201"/>
      <c r="E47" s="1201"/>
      <c r="F47" s="1202"/>
      <c r="G47" s="610"/>
      <c r="H47" s="882" t="s">
        <v>21</v>
      </c>
      <c r="I47" s="883"/>
      <c r="J47" s="884"/>
      <c r="K47" s="885"/>
      <c r="L47" s="886"/>
      <c r="M47" s="1222"/>
      <c r="N47" s="1223"/>
      <c r="O47" s="1223"/>
      <c r="P47" s="1223"/>
      <c r="Q47" s="1223"/>
      <c r="R47" s="1223"/>
      <c r="S47" s="1224"/>
      <c r="T47" s="887" t="s">
        <v>10</v>
      </c>
      <c r="U47" s="613"/>
      <c r="V47" s="179"/>
      <c r="W47" s="179"/>
      <c r="X47" s="179"/>
      <c r="Y47" s="179"/>
      <c r="AB47" s="13"/>
      <c r="AC47" s="1251"/>
      <c r="AD47" s="1252"/>
      <c r="AE47" s="1118"/>
      <c r="AF47" s="1119"/>
      <c r="AG47" s="1119"/>
      <c r="AH47" s="1119"/>
      <c r="AI47" s="1120"/>
      <c r="AJ47" s="1261"/>
      <c r="AK47" s="1262"/>
      <c r="AL47" s="1263"/>
      <c r="AN47" s="479"/>
      <c r="AO47" s="479"/>
      <c r="AP47" s="479"/>
      <c r="AQ47" s="479"/>
      <c r="AR47" s="170"/>
      <c r="AS47" s="170"/>
      <c r="AT47" s="170"/>
      <c r="AU47" s="170"/>
      <c r="AV47" s="170"/>
      <c r="AW47" s="170"/>
      <c r="AX47" s="170"/>
    </row>
    <row r="48" spans="1:50" ht="12.75" customHeight="1" x14ac:dyDescent="0.2">
      <c r="A48" s="841">
        <f>IF(SUM(A38:A47)&gt;0,SUM(A38:A47),0)</f>
        <v>10</v>
      </c>
      <c r="B48" s="87">
        <f>IF(SUM(B38:B47)&gt;0,SUM(B38:B47)," ")</f>
        <v>111</v>
      </c>
      <c r="C48" s="888" t="s">
        <v>84</v>
      </c>
      <c r="D48" s="889">
        <f>IF(B38&gt;0,B48/A48,IF(B39&gt;0,B48/A48,""))</f>
        <v>11.1</v>
      </c>
      <c r="E48" s="890" t="s">
        <v>70</v>
      </c>
      <c r="F48" s="891"/>
      <c r="G48" s="754"/>
      <c r="I48" s="983">
        <f>IF(SUM(I38:I47)&gt;0,SUM(I38:I47),"")</f>
        <v>60</v>
      </c>
      <c r="J48" s="841">
        <f>IF(SUM(J38:J47)&gt;0,SUM(J38:J47),"")</f>
        <v>18</v>
      </c>
      <c r="K48" s="892">
        <f>IF(SUM(K38:K47)&gt;0,SUM(K38:K47),"")</f>
        <v>4</v>
      </c>
      <c r="L48" s="893" t="str">
        <f>IF(SUM(L38:L47)&gt;0,SUM(L38:L47),"")</f>
        <v/>
      </c>
      <c r="N48" s="21"/>
      <c r="S48" s="1235">
        <f>SUM(T38:T47)</f>
        <v>84</v>
      </c>
      <c r="T48" s="1236"/>
      <c r="U48" s="755"/>
      <c r="V48" s="35"/>
      <c r="W48" s="35"/>
      <c r="X48" s="35"/>
      <c r="Y48" s="35"/>
      <c r="Z48" s="103"/>
      <c r="AB48" s="27"/>
      <c r="AC48" s="1237"/>
      <c r="AD48" s="1237"/>
      <c r="AE48" s="1114" t="s">
        <v>64</v>
      </c>
      <c r="AF48" s="1115"/>
      <c r="AG48" s="1115"/>
      <c r="AH48" s="1116"/>
      <c r="AI48" s="1117"/>
      <c r="AJ48" s="1108"/>
      <c r="AK48" s="1109"/>
      <c r="AL48" s="1110"/>
      <c r="AN48" s="479"/>
      <c r="AO48" s="479"/>
      <c r="AP48" s="479"/>
      <c r="AQ48" s="479"/>
      <c r="AR48" s="170"/>
      <c r="AS48" s="170"/>
      <c r="AT48" s="170"/>
      <c r="AU48" s="170"/>
      <c r="AV48" s="170"/>
      <c r="AW48" s="170"/>
      <c r="AX48" s="170"/>
    </row>
    <row r="49" spans="1:50" x14ac:dyDescent="0.2">
      <c r="A49" s="894"/>
      <c r="B49" s="89"/>
      <c r="C49" s="89"/>
      <c r="D49" s="8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60"/>
      <c r="AA49" s="58"/>
      <c r="AB49" s="58"/>
      <c r="AC49" s="58"/>
      <c r="AD49" s="58"/>
      <c r="AE49" s="1118"/>
      <c r="AF49" s="1119"/>
      <c r="AG49" s="1119"/>
      <c r="AH49" s="1119"/>
      <c r="AI49" s="1120"/>
      <c r="AJ49" s="1111"/>
      <c r="AK49" s="1112"/>
      <c r="AL49" s="1113"/>
      <c r="AN49" s="479"/>
      <c r="AO49" s="479"/>
      <c r="AP49" s="479"/>
      <c r="AQ49" s="479"/>
      <c r="AR49" s="170"/>
      <c r="AS49" s="170"/>
      <c r="AT49" s="170"/>
      <c r="AU49" s="170"/>
      <c r="AV49" s="170"/>
      <c r="AW49" s="170"/>
      <c r="AX49" s="170"/>
    </row>
    <row r="50" spans="1:50" x14ac:dyDescent="0.2">
      <c r="Z50" s="20"/>
      <c r="AA50" s="20"/>
      <c r="AB50" s="20"/>
      <c r="AC50" s="27"/>
      <c r="AD50" s="20"/>
      <c r="AE50" s="20"/>
      <c r="AF50" s="20"/>
      <c r="AG50" s="20"/>
      <c r="AH50" s="20"/>
      <c r="AN50" s="479"/>
      <c r="AO50" s="479"/>
      <c r="AP50" s="479"/>
      <c r="AQ50" s="479"/>
      <c r="AS50" s="170"/>
      <c r="AT50" s="170"/>
      <c r="AU50" s="170"/>
      <c r="AV50" s="170"/>
      <c r="AW50" s="170"/>
      <c r="AX50" s="170"/>
    </row>
    <row r="51" spans="1:50" x14ac:dyDescent="0.2">
      <c r="U51" s="185">
        <f>SUM(T38:T47)</f>
        <v>84</v>
      </c>
      <c r="Z51" s="20"/>
      <c r="AA51" s="20"/>
      <c r="AB51" s="20"/>
      <c r="AC51" s="27"/>
      <c r="AD51" s="20"/>
      <c r="AE51" s="20"/>
      <c r="AF51" s="20"/>
      <c r="AG51" s="20"/>
      <c r="AH51" s="20"/>
      <c r="AN51" s="479"/>
      <c r="AO51" s="479"/>
      <c r="AP51" s="479"/>
      <c r="AQ51" s="479"/>
      <c r="AS51" s="170"/>
      <c r="AT51" s="170"/>
      <c r="AU51" s="170"/>
      <c r="AV51" s="170"/>
      <c r="AW51" s="170"/>
      <c r="AX51" s="170"/>
    </row>
    <row r="52" spans="1:50" x14ac:dyDescent="0.2">
      <c r="AQ52"/>
      <c r="AR52"/>
    </row>
    <row r="53" spans="1:50" x14ac:dyDescent="0.2">
      <c r="Z53" s="21"/>
      <c r="AA53" s="21"/>
      <c r="AQ53"/>
      <c r="AR53"/>
    </row>
    <row r="54" spans="1:50" x14ac:dyDescent="0.2">
      <c r="AQ54"/>
      <c r="AR54"/>
      <c r="AS54"/>
      <c r="AT54"/>
      <c r="AU54"/>
      <c r="AV54"/>
      <c r="AW54"/>
      <c r="AX54"/>
    </row>
    <row r="55" spans="1:50" x14ac:dyDescent="0.2">
      <c r="AQ55"/>
      <c r="AR55"/>
      <c r="AS55"/>
      <c r="AT55"/>
      <c r="AU55"/>
      <c r="AV55"/>
      <c r="AW55"/>
      <c r="AX55"/>
    </row>
    <row r="56" spans="1:50" x14ac:dyDescent="0.2">
      <c r="AQ56"/>
      <c r="AR56"/>
      <c r="AS56"/>
      <c r="AT56"/>
      <c r="AU56"/>
      <c r="AV56"/>
      <c r="AW56"/>
      <c r="AX56"/>
    </row>
    <row r="57" spans="1:50" ht="27" customHeight="1" x14ac:dyDescent="0.2">
      <c r="AS57"/>
      <c r="AT57"/>
      <c r="AU57"/>
      <c r="AV57"/>
      <c r="AW57"/>
      <c r="AX57"/>
    </row>
    <row r="58" spans="1:50" x14ac:dyDescent="0.2">
      <c r="AS58"/>
      <c r="AT58"/>
      <c r="AU58"/>
      <c r="AV58"/>
      <c r="AW58"/>
      <c r="AX58"/>
    </row>
    <row r="61" spans="1:50" ht="15.75" x14ac:dyDescent="0.2">
      <c r="AQ61" s="38"/>
      <c r="AR61" s="38"/>
    </row>
    <row r="62" spans="1:50" ht="14.25" x14ac:dyDescent="0.2">
      <c r="AQ62" s="41"/>
      <c r="AR62" s="40"/>
    </row>
    <row r="63" spans="1:50" ht="15.75" x14ac:dyDescent="0.2">
      <c r="AS63" s="39"/>
      <c r="AT63" s="40"/>
      <c r="AV63" s="40"/>
      <c r="AW63" s="40"/>
    </row>
    <row r="64" spans="1:50" ht="14.25" x14ac:dyDescent="0.2">
      <c r="AS64" s="40"/>
      <c r="AT64" s="40"/>
      <c r="AU64" s="40"/>
      <c r="AV64" s="40"/>
      <c r="AW64" s="40"/>
    </row>
  </sheetData>
  <sheetProtection algorithmName="SHA-512" hashValue="WTamN17nxkpv9B8n5yP9Ui/wtbis4IFa4xOYWYsG4mVKqb1sxE6iXyR4dH6u2DgTxdMjhncl7EYYe54R9E0u5A==" saltValue="NW7ngE7GMinL2VMHeeWOlQ==" spinCount="100000" sheet="1" selectLockedCells="1"/>
  <mergeCells count="115">
    <mergeCell ref="AN28:AN29"/>
    <mergeCell ref="AN26:AN27"/>
    <mergeCell ref="AM26:AM27"/>
    <mergeCell ref="AM28:AM29"/>
    <mergeCell ref="AL28:AL29"/>
    <mergeCell ref="S48:T48"/>
    <mergeCell ref="AC28:AH28"/>
    <mergeCell ref="AF38:AG39"/>
    <mergeCell ref="W38:Y39"/>
    <mergeCell ref="W36:Y37"/>
    <mergeCell ref="Z34:AA35"/>
    <mergeCell ref="AC48:AD48"/>
    <mergeCell ref="AC44:AD45"/>
    <mergeCell ref="AE46:AI47"/>
    <mergeCell ref="W40:Y41"/>
    <mergeCell ref="Z40:AA41"/>
    <mergeCell ref="AF40:AG41"/>
    <mergeCell ref="AC46:AD47"/>
    <mergeCell ref="AJ28:AK29"/>
    <mergeCell ref="AJ44:AL45"/>
    <mergeCell ref="AJ46:AL47"/>
    <mergeCell ref="K33:S33"/>
    <mergeCell ref="C47:F47"/>
    <mergeCell ref="C40:F40"/>
    <mergeCell ref="C41:F41"/>
    <mergeCell ref="AE44:AI45"/>
    <mergeCell ref="Z38:AA39"/>
    <mergeCell ref="AF36:AG37"/>
    <mergeCell ref="AF34:AG35"/>
    <mergeCell ref="M47:S47"/>
    <mergeCell ref="M46:S46"/>
    <mergeCell ref="AC36:AE37"/>
    <mergeCell ref="AC38:AE39"/>
    <mergeCell ref="M45:S45"/>
    <mergeCell ref="M41:S41"/>
    <mergeCell ref="M42:S42"/>
    <mergeCell ref="M43:S43"/>
    <mergeCell ref="M44:S44"/>
    <mergeCell ref="C42:F42"/>
    <mergeCell ref="C43:F43"/>
    <mergeCell ref="C44:F44"/>
    <mergeCell ref="C45:F45"/>
    <mergeCell ref="C46:F46"/>
    <mergeCell ref="C5:N5"/>
    <mergeCell ref="I34:I37"/>
    <mergeCell ref="C34:F37"/>
    <mergeCell ref="C38:F38"/>
    <mergeCell ref="C39:F39"/>
    <mergeCell ref="L34:L37"/>
    <mergeCell ref="M39:S39"/>
    <mergeCell ref="M40:S40"/>
    <mergeCell ref="U26:Z26"/>
    <mergeCell ref="U27:Z27"/>
    <mergeCell ref="U28:Z28"/>
    <mergeCell ref="U20:Z20"/>
    <mergeCell ref="U15:Z15"/>
    <mergeCell ref="U14:Z14"/>
    <mergeCell ref="U18:Z18"/>
    <mergeCell ref="U19:Z19"/>
    <mergeCell ref="Z29:AA29"/>
    <mergeCell ref="U23:Z23"/>
    <mergeCell ref="U21:Z21"/>
    <mergeCell ref="U22:Z22"/>
    <mergeCell ref="U24:Z24"/>
    <mergeCell ref="U25:Z25"/>
    <mergeCell ref="N30:O30"/>
    <mergeCell ref="N31:O31"/>
    <mergeCell ref="A34:A37"/>
    <mergeCell ref="B34:B37"/>
    <mergeCell ref="H34:H37"/>
    <mergeCell ref="K34:K37"/>
    <mergeCell ref="T34:T37"/>
    <mergeCell ref="M38:S38"/>
    <mergeCell ref="J34:J37"/>
    <mergeCell ref="Z36:AA37"/>
    <mergeCell ref="W34:Y35"/>
    <mergeCell ref="M34:S37"/>
    <mergeCell ref="AC14:AH14"/>
    <mergeCell ref="AC27:AH27"/>
    <mergeCell ref="AJ48:AL49"/>
    <mergeCell ref="AE48:AI49"/>
    <mergeCell ref="AJ26:AK27"/>
    <mergeCell ref="AL26:AL27"/>
    <mergeCell ref="AC23:AH23"/>
    <mergeCell ref="AC24:AH24"/>
    <mergeCell ref="AC26:AH26"/>
    <mergeCell ref="AC21:AH21"/>
    <mergeCell ref="AC22:AH22"/>
    <mergeCell ref="AC34:AE35"/>
    <mergeCell ref="AC15:AH15"/>
    <mergeCell ref="AC20:AH20"/>
    <mergeCell ref="AC16:AH16"/>
    <mergeCell ref="AC17:AH17"/>
    <mergeCell ref="AC25:AH25"/>
    <mergeCell ref="AC19:AH19"/>
    <mergeCell ref="AC18:AH18"/>
    <mergeCell ref="W31:AG32"/>
    <mergeCell ref="AC33:AG33"/>
    <mergeCell ref="AC40:AE41"/>
    <mergeCell ref="U16:Z16"/>
    <mergeCell ref="U17:Z17"/>
    <mergeCell ref="AK1:AL1"/>
    <mergeCell ref="AC9:AH9"/>
    <mergeCell ref="AC10:AH10"/>
    <mergeCell ref="AC11:AH11"/>
    <mergeCell ref="AC12:AH12"/>
    <mergeCell ref="AC13:AH13"/>
    <mergeCell ref="U9:Z9"/>
    <mergeCell ref="U11:Z11"/>
    <mergeCell ref="U12:Z12"/>
    <mergeCell ref="U13:Z13"/>
    <mergeCell ref="U10:Z10"/>
    <mergeCell ref="R5:Y5"/>
    <mergeCell ref="R6:Y6"/>
    <mergeCell ref="AE6:AH6"/>
  </mergeCells>
  <phoneticPr fontId="0" type="noConversion"/>
  <pageMargins left="0.2" right="0" top="0.2" bottom="0.2" header="0.4" footer="0.26"/>
  <pageSetup paperSize="9" scale="79" orientation="landscape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AU62"/>
  <sheetViews>
    <sheetView showGridLines="0" workbookViewId="0">
      <selection activeCell="C5" sqref="C5:M5"/>
    </sheetView>
  </sheetViews>
  <sheetFormatPr baseColWidth="10" defaultColWidth="3" defaultRowHeight="12.75" x14ac:dyDescent="0.2"/>
  <cols>
    <col min="1" max="1" width="7.5703125" style="21" customWidth="1"/>
    <col min="2" max="2" width="5" style="21" customWidth="1"/>
    <col min="3" max="3" width="6.5703125" style="22" customWidth="1"/>
    <col min="4" max="7" width="4.28515625" style="22" customWidth="1"/>
    <col min="8" max="12" width="4.42578125" style="22" customWidth="1"/>
    <col min="13" max="15" width="4.28515625" style="22" customWidth="1"/>
    <col min="16" max="25" width="4.42578125" style="22" customWidth="1"/>
    <col min="26" max="26" width="1.42578125" style="22" customWidth="1"/>
    <col min="27" max="30" width="4.5703125" style="22" customWidth="1"/>
    <col min="31" max="31" width="1.42578125" style="4" customWidth="1"/>
    <col min="32" max="32" width="24.85546875" style="4" customWidth="1"/>
    <col min="33" max="33" width="6.85546875" style="4" customWidth="1"/>
    <col min="34" max="34" width="7.42578125" style="4" customWidth="1"/>
    <col min="35" max="35" width="1.28515625" style="21" customWidth="1"/>
    <col min="36" max="36" width="15.85546875" style="4" customWidth="1"/>
    <col min="37" max="37" width="8.28515625" style="4" customWidth="1"/>
    <col min="38" max="38" width="8.42578125" style="4" customWidth="1"/>
    <col min="39" max="39" width="6.140625" style="4" customWidth="1"/>
    <col min="40" max="40" width="8.28515625" style="21" customWidth="1"/>
    <col min="41" max="45" width="13.42578125" style="21" customWidth="1"/>
    <col min="46" max="47" width="13.7109375" style="21" customWidth="1"/>
    <col min="48" max="48" width="2.7109375" style="21" customWidth="1"/>
    <col min="49" max="16384" width="3" style="21"/>
  </cols>
  <sheetData>
    <row r="1" spans="1:47" s="12" customFormat="1" ht="14.25" x14ac:dyDescent="0.2">
      <c r="A1" s="422" t="s">
        <v>76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/>
      <c r="N1"/>
      <c r="O1"/>
      <c r="P1"/>
      <c r="Q1"/>
      <c r="R1"/>
      <c r="S1"/>
      <c r="T1"/>
      <c r="U1"/>
      <c r="V1"/>
      <c r="W1"/>
      <c r="X1" s="423"/>
      <c r="Y1" s="423"/>
      <c r="Z1" s="423"/>
      <c r="AA1" s="423"/>
      <c r="AB1" s="423"/>
      <c r="AC1" s="423"/>
      <c r="AD1" s="423"/>
      <c r="AE1" s="423"/>
      <c r="AF1" s="709"/>
      <c r="AG1" s="1073"/>
      <c r="AH1" s="1074"/>
      <c r="AI1" s="43"/>
    </row>
    <row r="2" spans="1:47" s="3" customFormat="1" ht="6" customHeight="1" x14ac:dyDescent="0.2">
      <c r="A2" s="48"/>
      <c r="C2" s="21"/>
      <c r="D2" s="2"/>
      <c r="E2" s="2"/>
      <c r="F2" s="2"/>
      <c r="G2" s="2"/>
      <c r="H2" s="2"/>
      <c r="I2" s="2"/>
      <c r="J2" s="2"/>
      <c r="K2" s="2"/>
      <c r="L2" s="2"/>
      <c r="M2"/>
      <c r="N2"/>
      <c r="O2"/>
      <c r="P2"/>
      <c r="Q2"/>
      <c r="R2"/>
      <c r="S2"/>
      <c r="T2"/>
      <c r="U2"/>
      <c r="V2"/>
      <c r="W2"/>
      <c r="X2" s="2"/>
      <c r="Y2" s="5"/>
      <c r="Z2" s="5"/>
      <c r="AA2" s="15"/>
      <c r="AE2" s="21"/>
      <c r="AF2" s="21"/>
      <c r="AG2" s="21"/>
      <c r="AH2" s="49"/>
      <c r="AI2" s="21"/>
      <c r="AJ2" s="4"/>
      <c r="AK2" s="4"/>
      <c r="AL2" s="4"/>
      <c r="AM2" s="4"/>
    </row>
    <row r="3" spans="1:47" s="6" customFormat="1" ht="18.75" x14ac:dyDescent="0.3">
      <c r="A3" s="50" t="s">
        <v>221</v>
      </c>
      <c r="D3" s="8"/>
      <c r="E3" s="8"/>
      <c r="F3" s="8"/>
      <c r="G3" s="8"/>
      <c r="H3" s="8"/>
      <c r="I3" s="8"/>
      <c r="J3" s="8"/>
      <c r="K3" s="8"/>
      <c r="L3" s="8"/>
      <c r="M3"/>
      <c r="N3"/>
      <c r="O3"/>
      <c r="P3"/>
      <c r="Q3"/>
      <c r="R3"/>
      <c r="S3"/>
      <c r="T3"/>
      <c r="U3"/>
      <c r="V3"/>
      <c r="W3"/>
      <c r="X3" s="8"/>
      <c r="Y3" s="21"/>
      <c r="Z3" s="21"/>
      <c r="AA3" s="8"/>
      <c r="AB3" s="8"/>
      <c r="AC3" s="8"/>
      <c r="AD3" s="8"/>
      <c r="AF3" s="9"/>
      <c r="AG3" s="9"/>
      <c r="AH3" s="51"/>
      <c r="AJ3" s="7"/>
      <c r="AK3" s="7"/>
      <c r="AL3" s="7"/>
      <c r="AM3" s="7"/>
    </row>
    <row r="4" spans="1:47" s="6" customFormat="1" ht="15" x14ac:dyDescent="0.2">
      <c r="A4" s="52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21"/>
      <c r="Z4" s="21"/>
      <c r="AA4" s="8"/>
      <c r="AB4" s="8"/>
      <c r="AC4" s="8"/>
      <c r="AD4" s="8"/>
      <c r="AH4" s="51"/>
      <c r="AJ4" s="7"/>
      <c r="AK4" s="7"/>
      <c r="AL4" s="7"/>
    </row>
    <row r="5" spans="1:47" s="14" customFormat="1" ht="15" x14ac:dyDescent="0.25">
      <c r="A5" s="108"/>
      <c r="B5" s="109" t="s">
        <v>23</v>
      </c>
      <c r="C5" s="1174" t="s">
        <v>289</v>
      </c>
      <c r="D5" s="1175"/>
      <c r="E5" s="1175"/>
      <c r="F5" s="1175"/>
      <c r="G5" s="1175"/>
      <c r="H5" s="1175"/>
      <c r="I5" s="1175"/>
      <c r="J5" s="1175"/>
      <c r="K5" s="1175"/>
      <c r="L5" s="1175"/>
      <c r="M5" s="1175"/>
      <c r="N5" s="107"/>
      <c r="O5" s="107"/>
      <c r="Q5" s="109" t="s">
        <v>24</v>
      </c>
      <c r="R5" s="1104" t="s">
        <v>297</v>
      </c>
      <c r="S5" s="1350"/>
      <c r="T5" s="1350"/>
      <c r="U5" s="1350"/>
      <c r="V5" s="1350"/>
      <c r="W5" s="1350"/>
      <c r="X5" s="1350"/>
      <c r="Y5" s="712"/>
      <c r="Z5" s="97"/>
      <c r="AA5" s="96"/>
      <c r="AB5" s="183" t="s">
        <v>106</v>
      </c>
      <c r="AC5" s="106">
        <v>38</v>
      </c>
      <c r="AE5" s="95"/>
      <c r="AG5" s="109" t="s">
        <v>22</v>
      </c>
      <c r="AH5" s="100" t="s">
        <v>358</v>
      </c>
    </row>
    <row r="6" spans="1:47" s="14" customFormat="1" ht="15" x14ac:dyDescent="0.25">
      <c r="A6" s="98"/>
      <c r="B6" s="99"/>
      <c r="C6" s="96"/>
      <c r="D6" s="97"/>
      <c r="E6" s="97"/>
      <c r="F6" s="97"/>
      <c r="G6" s="97"/>
      <c r="H6" s="95"/>
      <c r="I6" s="95"/>
      <c r="J6" s="95"/>
      <c r="K6" s="95"/>
      <c r="L6" s="96"/>
      <c r="M6" s="176"/>
      <c r="N6" s="107"/>
      <c r="O6" s="107"/>
      <c r="Q6" s="109" t="s">
        <v>26</v>
      </c>
      <c r="R6" s="1104" t="s">
        <v>298</v>
      </c>
      <c r="S6" s="1350"/>
      <c r="T6" s="1350"/>
      <c r="U6" s="1350"/>
      <c r="V6" s="1350"/>
      <c r="W6" s="1350"/>
      <c r="X6" s="1350"/>
      <c r="Y6" s="712"/>
      <c r="Z6" s="97"/>
      <c r="AA6" s="96"/>
      <c r="AB6" s="183" t="s">
        <v>263</v>
      </c>
      <c r="AC6" s="1106">
        <v>45309</v>
      </c>
      <c r="AD6" s="1357"/>
      <c r="AE6" s="1357"/>
      <c r="AG6" s="110" t="s">
        <v>81</v>
      </c>
      <c r="AH6" s="101">
        <v>13</v>
      </c>
    </row>
    <row r="7" spans="1:47" s="11" customFormat="1" ht="13.5" thickBot="1" x14ac:dyDescent="0.25">
      <c r="A7" s="53"/>
      <c r="B7" s="10"/>
      <c r="C7" s="54"/>
      <c r="D7" s="1"/>
      <c r="E7" s="1"/>
      <c r="F7" s="1"/>
      <c r="G7" s="1"/>
      <c r="H7" s="21"/>
      <c r="I7" s="21"/>
      <c r="J7" s="21"/>
      <c r="K7" s="21"/>
      <c r="L7" s="10"/>
      <c r="M7" s="16"/>
      <c r="N7" s="1"/>
      <c r="O7" s="21"/>
      <c r="P7" s="10"/>
      <c r="Q7" s="16"/>
      <c r="R7" s="16"/>
      <c r="S7" s="16"/>
      <c r="T7" s="16"/>
      <c r="U7" s="16"/>
      <c r="V7" s="16"/>
      <c r="W7" s="16"/>
      <c r="X7" s="1"/>
      <c r="Y7" s="1"/>
      <c r="Z7" s="1"/>
      <c r="AA7" s="21"/>
      <c r="AB7" s="21"/>
      <c r="AC7" s="21"/>
      <c r="AD7" s="21"/>
      <c r="AE7" s="21"/>
      <c r="AF7" s="21"/>
      <c r="AG7" s="21"/>
      <c r="AH7" s="49"/>
    </row>
    <row r="8" spans="1:47" s="3" customFormat="1" ht="13.5" thickBot="1" x14ac:dyDescent="0.25">
      <c r="A8" s="55" t="s">
        <v>78</v>
      </c>
      <c r="B8" s="31"/>
      <c r="C8" s="34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3"/>
      <c r="Z8" s="2"/>
      <c r="AE8" s="21"/>
      <c r="AF8" s="29" t="s">
        <v>52</v>
      </c>
      <c r="AG8" s="30"/>
      <c r="AH8" s="56"/>
      <c r="AI8" s="21"/>
      <c r="AJ8" s="36" t="s">
        <v>56</v>
      </c>
      <c r="AK8" s="37"/>
      <c r="AL8" s="61"/>
      <c r="AM8" s="61"/>
      <c r="AN8" s="62"/>
    </row>
    <row r="9" spans="1:47" s="18" customFormat="1" ht="116.25" customHeight="1" thickBot="1" x14ac:dyDescent="0.25">
      <c r="A9" s="424" t="s">
        <v>226</v>
      </c>
      <c r="B9" s="425" t="s">
        <v>227</v>
      </c>
      <c r="C9" s="426" t="s">
        <v>222</v>
      </c>
      <c r="D9" s="427"/>
      <c r="E9" s="428"/>
      <c r="F9" s="428"/>
      <c r="G9" s="427"/>
      <c r="H9" s="428"/>
      <c r="I9" s="428"/>
      <c r="J9" s="427"/>
      <c r="K9" s="427"/>
      <c r="L9" s="427"/>
      <c r="M9" s="427"/>
      <c r="N9" s="427"/>
      <c r="O9" s="427"/>
      <c r="P9" s="429" t="s">
        <v>88</v>
      </c>
      <c r="Q9" s="430" t="s">
        <v>69</v>
      </c>
      <c r="R9" s="430" t="s">
        <v>71</v>
      </c>
      <c r="S9" s="1347" t="s">
        <v>58</v>
      </c>
      <c r="T9" s="1348"/>
      <c r="U9" s="1348"/>
      <c r="V9" s="1348"/>
      <c r="W9" s="1348"/>
      <c r="X9" s="1349"/>
      <c r="Y9" s="17" t="s">
        <v>228</v>
      </c>
      <c r="Z9" s="28"/>
      <c r="AA9" s="1351" t="s">
        <v>225</v>
      </c>
      <c r="AB9" s="1352"/>
      <c r="AC9" s="1352"/>
      <c r="AD9" s="1353"/>
      <c r="AE9" s="377"/>
      <c r="AF9" s="431"/>
      <c r="AG9" s="432" t="s">
        <v>53</v>
      </c>
      <c r="AH9" s="432" t="s">
        <v>54</v>
      </c>
      <c r="AI9" s="45"/>
      <c r="AJ9" s="42" t="s">
        <v>41</v>
      </c>
      <c r="AK9" s="965" t="s">
        <v>338</v>
      </c>
      <c r="AL9" s="42" t="s">
        <v>40</v>
      </c>
      <c r="AM9" s="42" t="s">
        <v>57</v>
      </c>
      <c r="AN9" s="42" t="s">
        <v>55</v>
      </c>
    </row>
    <row r="10" spans="1:47" s="3" customFormat="1" ht="13.5" thickBot="1" x14ac:dyDescent="0.25">
      <c r="A10" s="713" t="s">
        <v>291</v>
      </c>
      <c r="B10" s="714">
        <v>17</v>
      </c>
      <c r="C10" s="715">
        <v>38</v>
      </c>
      <c r="D10" s="436"/>
      <c r="E10" s="436"/>
      <c r="F10" s="436"/>
      <c r="G10" s="436"/>
      <c r="H10" s="436"/>
      <c r="I10" s="436"/>
      <c r="J10" s="436"/>
      <c r="K10" s="436"/>
      <c r="L10" s="436"/>
      <c r="M10" s="436"/>
      <c r="N10" s="436"/>
      <c r="O10" s="436"/>
      <c r="P10" s="600"/>
      <c r="Q10" s="437"/>
      <c r="R10" s="437"/>
      <c r="S10" s="1342"/>
      <c r="T10" s="1343"/>
      <c r="U10" s="1343"/>
      <c r="V10" s="1343"/>
      <c r="W10" s="1343"/>
      <c r="X10" s="1344"/>
      <c r="Y10" s="438">
        <f>IF(SUM(C10:Q10)&gt;0,SUM(C10:Q10)," ")</f>
        <v>38</v>
      </c>
      <c r="Z10" s="2"/>
      <c r="AA10" s="721">
        <v>5</v>
      </c>
      <c r="AB10" s="721">
        <v>4</v>
      </c>
      <c r="AC10" s="721">
        <v>5</v>
      </c>
      <c r="AD10" s="721">
        <v>3</v>
      </c>
      <c r="AE10" s="21"/>
      <c r="AF10" s="63" t="s">
        <v>187</v>
      </c>
      <c r="AG10" s="64"/>
      <c r="AH10" s="65"/>
      <c r="AI10" s="46"/>
      <c r="AJ10" s="66"/>
      <c r="AK10" s="66"/>
      <c r="AL10" s="66"/>
      <c r="AM10" s="66"/>
      <c r="AN10" s="44"/>
      <c r="AO10"/>
      <c r="AP10"/>
      <c r="AQ10"/>
      <c r="AR10"/>
      <c r="AS10"/>
      <c r="AT10"/>
      <c r="AU10"/>
    </row>
    <row r="11" spans="1:47" s="3" customFormat="1" x14ac:dyDescent="0.2">
      <c r="A11" s="713" t="s">
        <v>292</v>
      </c>
      <c r="B11" s="714">
        <v>25</v>
      </c>
      <c r="C11" s="715">
        <v>41</v>
      </c>
      <c r="D11" s="436"/>
      <c r="E11" s="436"/>
      <c r="F11" s="436"/>
      <c r="G11" s="436"/>
      <c r="H11" s="436"/>
      <c r="I11" s="436"/>
      <c r="J11" s="436"/>
      <c r="K11" s="436"/>
      <c r="L11" s="436"/>
      <c r="M11" s="436"/>
      <c r="N11" s="436"/>
      <c r="O11" s="436"/>
      <c r="P11" s="600"/>
      <c r="Q11" s="717">
        <v>2</v>
      </c>
      <c r="R11" s="717"/>
      <c r="S11" s="1354" t="s">
        <v>294</v>
      </c>
      <c r="T11" s="1355"/>
      <c r="U11" s="1355"/>
      <c r="V11" s="1355"/>
      <c r="W11" s="1355"/>
      <c r="X11" s="1356"/>
      <c r="Y11" s="438">
        <f>IF(SUM(C11:Q11)&gt;0,SUM(C11:Q11)," ")</f>
        <v>43</v>
      </c>
      <c r="Z11" s="2"/>
      <c r="AA11" s="721">
        <v>7</v>
      </c>
      <c r="AB11" s="721">
        <v>5</v>
      </c>
      <c r="AC11" s="721">
        <v>6</v>
      </c>
      <c r="AD11" s="721">
        <v>7</v>
      </c>
      <c r="AE11" s="21"/>
      <c r="AF11" s="67" t="s">
        <v>337</v>
      </c>
      <c r="AG11" s="68">
        <f>AH26</f>
        <v>124</v>
      </c>
      <c r="AH11" s="69">
        <f>AJ11*AK11/100</f>
        <v>4.2758919999999998</v>
      </c>
      <c r="AJ11" s="70">
        <f>AG11*AL11</f>
        <v>427.58920000000001</v>
      </c>
      <c r="AK11" s="71">
        <v>1</v>
      </c>
      <c r="AL11" s="72">
        <f>IF(AN11=39,3.5714,3.4483)</f>
        <v>3.4483000000000001</v>
      </c>
      <c r="AM11" s="66">
        <v>7</v>
      </c>
      <c r="AN11" s="104">
        <f>AC5</f>
        <v>38</v>
      </c>
      <c r="AO11"/>
      <c r="AP11"/>
      <c r="AQ11"/>
      <c r="AR11"/>
      <c r="AS11"/>
      <c r="AT11"/>
      <c r="AU11"/>
    </row>
    <row r="12" spans="1:47" s="3" customFormat="1" x14ac:dyDescent="0.2">
      <c r="A12" s="713" t="s">
        <v>293</v>
      </c>
      <c r="B12" s="714">
        <v>22</v>
      </c>
      <c r="C12" s="715">
        <v>41</v>
      </c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600"/>
      <c r="Q12" s="717"/>
      <c r="R12" s="717">
        <v>5</v>
      </c>
      <c r="S12" s="1354" t="s">
        <v>295</v>
      </c>
      <c r="T12" s="1355"/>
      <c r="U12" s="1355"/>
      <c r="V12" s="1355"/>
      <c r="W12" s="1355"/>
      <c r="X12" s="1356"/>
      <c r="Y12" s="438">
        <f t="shared" ref="Y12:Y27" si="0">IF(SUM(C12:Q12)&gt;0,SUM(C12:Q12)," ")</f>
        <v>41</v>
      </c>
      <c r="Z12" s="2"/>
      <c r="AA12" s="721">
        <v>6</v>
      </c>
      <c r="AB12" s="721">
        <v>4</v>
      </c>
      <c r="AC12" s="721">
        <v>6</v>
      </c>
      <c r="AD12" s="721">
        <v>6</v>
      </c>
      <c r="AE12" s="21"/>
      <c r="AF12" s="440" t="s">
        <v>352</v>
      </c>
      <c r="AG12" s="981">
        <f>IF(COUNTIF(B10:B28,"&gt;0")&gt;0,COUNTIF(B10:B28,"&gt;0")*5,0)</f>
        <v>15</v>
      </c>
      <c r="AH12" s="441">
        <f>AG12*AK12/100</f>
        <v>0.15</v>
      </c>
      <c r="AJ12" s="74">
        <f>AG12*AL12</f>
        <v>51.724499999999999</v>
      </c>
      <c r="AK12" s="73">
        <v>1</v>
      </c>
      <c r="AL12" s="75">
        <f>IF(AN11=39,3.5714,3.4483)</f>
        <v>3.4483000000000001</v>
      </c>
      <c r="AM12" s="76">
        <v>7</v>
      </c>
      <c r="AN12" s="102"/>
      <c r="AO12"/>
      <c r="AP12"/>
      <c r="AQ12"/>
      <c r="AR12"/>
      <c r="AS12"/>
      <c r="AT12"/>
      <c r="AU12"/>
    </row>
    <row r="13" spans="1:47" s="3" customFormat="1" x14ac:dyDescent="0.2">
      <c r="A13" s="433"/>
      <c r="B13" s="434"/>
      <c r="C13" s="435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600"/>
      <c r="Q13" s="437"/>
      <c r="R13" s="437"/>
      <c r="S13" s="1342"/>
      <c r="T13" s="1343"/>
      <c r="U13" s="1343"/>
      <c r="V13" s="1343"/>
      <c r="W13" s="1343"/>
      <c r="X13" s="1344"/>
      <c r="Y13" s="438" t="str">
        <f t="shared" si="0"/>
        <v xml:space="preserve"> </v>
      </c>
      <c r="Z13" s="2"/>
      <c r="AA13" s="439"/>
      <c r="AB13" s="439"/>
      <c r="AC13" s="439"/>
      <c r="AD13" s="439"/>
      <c r="AE13" s="21"/>
      <c r="AF13" s="440" t="s">
        <v>63</v>
      </c>
      <c r="AG13" s="442">
        <v>15</v>
      </c>
      <c r="AH13" s="441">
        <f>AG13*AK13/100</f>
        <v>0.20050499999999999</v>
      </c>
      <c r="AK13" s="76">
        <v>1.3367</v>
      </c>
      <c r="AL13" s="77"/>
      <c r="AM13" s="76">
        <v>15</v>
      </c>
      <c r="AN13" s="102"/>
      <c r="AO13"/>
      <c r="AP13"/>
      <c r="AQ13"/>
      <c r="AR13"/>
      <c r="AS13"/>
      <c r="AT13"/>
      <c r="AU13"/>
    </row>
    <row r="14" spans="1:47" s="3" customFormat="1" ht="13.5" thickBot="1" x14ac:dyDescent="0.25">
      <c r="A14" s="433"/>
      <c r="B14" s="434"/>
      <c r="C14" s="435"/>
      <c r="D14" s="436"/>
      <c r="E14" s="436"/>
      <c r="F14" s="436"/>
      <c r="G14" s="436"/>
      <c r="H14" s="436"/>
      <c r="I14" s="436"/>
      <c r="J14" s="436"/>
      <c r="K14" s="436"/>
      <c r="L14" s="436"/>
      <c r="M14" s="436"/>
      <c r="N14" s="436"/>
      <c r="O14" s="436"/>
      <c r="P14" s="600"/>
      <c r="Q14" s="437"/>
      <c r="R14" s="437"/>
      <c r="S14" s="1342"/>
      <c r="T14" s="1343"/>
      <c r="U14" s="1343"/>
      <c r="V14" s="1343"/>
      <c r="W14" s="1343"/>
      <c r="X14" s="1344"/>
      <c r="Y14" s="438" t="str">
        <f t="shared" si="0"/>
        <v xml:space="preserve"> </v>
      </c>
      <c r="Z14" s="2"/>
      <c r="AA14" s="439"/>
      <c r="AB14" s="439"/>
      <c r="AC14" s="439"/>
      <c r="AD14" s="439"/>
      <c r="AE14" s="21"/>
      <c r="AF14" s="440" t="s">
        <v>165</v>
      </c>
      <c r="AG14" s="442">
        <v>9</v>
      </c>
      <c r="AH14" s="441">
        <f>AG14*AK14/100</f>
        <v>0.09</v>
      </c>
      <c r="AK14" s="73">
        <v>1</v>
      </c>
      <c r="AL14" s="77"/>
      <c r="AM14" s="76">
        <v>7</v>
      </c>
      <c r="AN14" s="102"/>
      <c r="AO14"/>
      <c r="AP14"/>
      <c r="AQ14"/>
      <c r="AR14"/>
      <c r="AS14"/>
      <c r="AT14"/>
      <c r="AU14"/>
    </row>
    <row r="15" spans="1:47" s="3" customFormat="1" ht="13.5" thickBot="1" x14ac:dyDescent="0.25">
      <c r="A15" s="433"/>
      <c r="B15" s="434"/>
      <c r="C15" s="435"/>
      <c r="D15" s="436"/>
      <c r="E15" s="436"/>
      <c r="F15" s="436"/>
      <c r="G15" s="436"/>
      <c r="H15" s="436"/>
      <c r="I15" s="436"/>
      <c r="J15" s="436"/>
      <c r="K15" s="436"/>
      <c r="L15" s="436"/>
      <c r="M15" s="436"/>
      <c r="N15" s="436"/>
      <c r="O15" s="436"/>
      <c r="P15" s="600"/>
      <c r="Q15" s="437"/>
      <c r="R15" s="437"/>
      <c r="S15" s="1342"/>
      <c r="T15" s="1343"/>
      <c r="U15" s="1343"/>
      <c r="V15" s="1343"/>
      <c r="W15" s="1343"/>
      <c r="X15" s="1344"/>
      <c r="Y15" s="438" t="str">
        <f t="shared" si="0"/>
        <v xml:space="preserve"> </v>
      </c>
      <c r="Z15" s="2"/>
      <c r="AA15" s="439"/>
      <c r="AB15" s="439"/>
      <c r="AC15" s="439"/>
      <c r="AD15" s="439"/>
      <c r="AE15" s="21"/>
      <c r="AF15" s="79" t="s">
        <v>44</v>
      </c>
      <c r="AG15" s="80"/>
      <c r="AH15" s="81">
        <f>SUM(AH11:AH14)</f>
        <v>4.7163969999999997</v>
      </c>
      <c r="AJ15" s="82">
        <f>SUM(AJ11:AJ14)</f>
        <v>479.31369999999998</v>
      </c>
      <c r="AK15" s="80"/>
      <c r="AL15" s="80"/>
      <c r="AM15" s="80"/>
      <c r="AN15" s="102"/>
      <c r="AO15"/>
      <c r="AP15"/>
      <c r="AQ15"/>
      <c r="AR15"/>
      <c r="AS15"/>
      <c r="AT15"/>
      <c r="AU15"/>
    </row>
    <row r="16" spans="1:47" s="3" customFormat="1" x14ac:dyDescent="0.2">
      <c r="A16" s="433"/>
      <c r="B16" s="434"/>
      <c r="C16" s="435"/>
      <c r="D16" s="436"/>
      <c r="E16" s="436"/>
      <c r="F16" s="602"/>
      <c r="G16" s="603"/>
      <c r="H16" s="603"/>
      <c r="I16" s="603"/>
      <c r="J16" s="603"/>
      <c r="K16" s="603"/>
      <c r="L16" s="603"/>
      <c r="M16" s="603"/>
      <c r="N16" s="436"/>
      <c r="O16" s="436"/>
      <c r="P16" s="600"/>
      <c r="Q16" s="437"/>
      <c r="R16" s="437"/>
      <c r="S16" s="1342"/>
      <c r="T16" s="1343"/>
      <c r="U16" s="1343"/>
      <c r="V16" s="1343"/>
      <c r="W16" s="1343"/>
      <c r="X16" s="1344"/>
      <c r="Y16" s="438" t="str">
        <f t="shared" si="0"/>
        <v xml:space="preserve"> </v>
      </c>
      <c r="Z16" s="2"/>
      <c r="AA16" s="439"/>
      <c r="AB16" s="439"/>
      <c r="AC16" s="439"/>
      <c r="AD16" s="439"/>
      <c r="AE16" s="21"/>
      <c r="AH16" s="46"/>
      <c r="AN16" s="102"/>
      <c r="AO16" s="481"/>
      <c r="AP16"/>
      <c r="AQ16"/>
      <c r="AR16"/>
      <c r="AS16"/>
      <c r="AT16"/>
      <c r="AU16"/>
    </row>
    <row r="17" spans="1:47" s="3" customFormat="1" x14ac:dyDescent="0.2">
      <c r="A17" s="433"/>
      <c r="B17" s="434"/>
      <c r="C17" s="435"/>
      <c r="D17" s="436"/>
      <c r="E17" s="436"/>
      <c r="F17" s="603"/>
      <c r="G17" s="603"/>
      <c r="H17" s="603"/>
      <c r="I17" s="603"/>
      <c r="J17" s="603"/>
      <c r="K17" s="603"/>
      <c r="L17" s="603"/>
      <c r="M17" s="603"/>
      <c r="N17" s="436"/>
      <c r="O17" s="436"/>
      <c r="P17" s="600"/>
      <c r="Q17" s="437"/>
      <c r="R17" s="437"/>
      <c r="S17" s="1342"/>
      <c r="T17" s="1343"/>
      <c r="U17" s="1343"/>
      <c r="V17" s="1343"/>
      <c r="W17" s="1343"/>
      <c r="X17" s="1344"/>
      <c r="Y17" s="438" t="str">
        <f t="shared" si="0"/>
        <v xml:space="preserve"> </v>
      </c>
      <c r="Z17" s="2"/>
      <c r="AA17" s="439"/>
      <c r="AB17" s="439"/>
      <c r="AC17" s="439"/>
      <c r="AD17" s="439"/>
      <c r="AE17" s="21"/>
      <c r="AF17" s="384"/>
      <c r="AG17" s="287"/>
      <c r="AH17" s="390"/>
      <c r="AI17" s="102"/>
      <c r="AJ17" s="287"/>
      <c r="AK17" s="287"/>
      <c r="AL17" s="287"/>
      <c r="AM17" s="287"/>
      <c r="AN17" s="102"/>
      <c r="AO17" s="481"/>
      <c r="AP17"/>
      <c r="AQ17"/>
      <c r="AR17"/>
      <c r="AS17"/>
      <c r="AT17"/>
      <c r="AU17"/>
    </row>
    <row r="18" spans="1:47" s="3" customFormat="1" x14ac:dyDescent="0.2">
      <c r="A18" s="433"/>
      <c r="B18" s="434"/>
      <c r="C18" s="435"/>
      <c r="D18" s="436"/>
      <c r="E18" s="436"/>
      <c r="F18" s="603"/>
      <c r="G18" s="603"/>
      <c r="H18" s="603"/>
      <c r="I18" s="603"/>
      <c r="J18" s="603"/>
      <c r="K18" s="603"/>
      <c r="L18" s="603"/>
      <c r="M18" s="603"/>
      <c r="N18" s="436"/>
      <c r="O18" s="436"/>
      <c r="P18" s="600"/>
      <c r="Q18" s="437"/>
      <c r="R18" s="437"/>
      <c r="S18" s="1342"/>
      <c r="T18" s="1343"/>
      <c r="U18" s="1343"/>
      <c r="V18" s="1343"/>
      <c r="W18" s="1343"/>
      <c r="X18" s="1344"/>
      <c r="Y18" s="438" t="str">
        <f t="shared" si="0"/>
        <v xml:space="preserve"> </v>
      </c>
      <c r="Z18" s="2"/>
      <c r="AA18" s="439"/>
      <c r="AB18" s="439"/>
      <c r="AC18" s="439"/>
      <c r="AD18" s="439"/>
      <c r="AE18" s="21"/>
      <c r="AF18" s="384"/>
      <c r="AG18" s="287"/>
      <c r="AH18" s="390"/>
      <c r="AI18" s="102"/>
      <c r="AJ18" s="287"/>
      <c r="AK18" s="287"/>
      <c r="AL18" s="287"/>
      <c r="AM18" s="287"/>
      <c r="AN18" s="102"/>
      <c r="AO18" s="291"/>
      <c r="AP18"/>
      <c r="AQ18"/>
      <c r="AR18"/>
      <c r="AS18"/>
      <c r="AT18"/>
      <c r="AU18"/>
    </row>
    <row r="19" spans="1:47" s="3" customFormat="1" x14ac:dyDescent="0.2">
      <c r="A19" s="433"/>
      <c r="B19" s="434"/>
      <c r="C19" s="435"/>
      <c r="D19" s="436"/>
      <c r="E19" s="436"/>
      <c r="F19" s="603"/>
      <c r="G19" s="603"/>
      <c r="H19" s="603"/>
      <c r="I19" s="603"/>
      <c r="J19" s="603"/>
      <c r="K19" s="603"/>
      <c r="L19" s="603"/>
      <c r="M19" s="603"/>
      <c r="N19" s="436"/>
      <c r="O19" s="436"/>
      <c r="P19" s="600"/>
      <c r="Q19" s="437"/>
      <c r="R19" s="437"/>
      <c r="S19" s="1342"/>
      <c r="T19" s="1343"/>
      <c r="U19" s="1343"/>
      <c r="V19" s="1343"/>
      <c r="W19" s="1343"/>
      <c r="X19" s="1344"/>
      <c r="Y19" s="438" t="str">
        <f t="shared" si="0"/>
        <v xml:space="preserve"> </v>
      </c>
      <c r="Z19" s="2"/>
      <c r="AA19" s="439"/>
      <c r="AB19" s="439"/>
      <c r="AC19" s="439"/>
      <c r="AD19" s="439"/>
      <c r="AE19" s="21"/>
      <c r="AF19" s="385"/>
      <c r="AG19" s="386"/>
      <c r="AH19" s="298"/>
      <c r="AI19" s="102"/>
      <c r="AJ19" s="289"/>
      <c r="AK19" s="288"/>
      <c r="AL19" s="290"/>
      <c r="AM19" s="287"/>
      <c r="AN19" s="482"/>
      <c r="AO19" s="291"/>
      <c r="AP19"/>
      <c r="AQ19"/>
      <c r="AR19"/>
      <c r="AS19"/>
      <c r="AT19"/>
      <c r="AU19"/>
    </row>
    <row r="20" spans="1:47" s="3" customFormat="1" x14ac:dyDescent="0.2">
      <c r="A20" s="433"/>
      <c r="B20" s="434"/>
      <c r="C20" s="435"/>
      <c r="D20" s="436"/>
      <c r="E20" s="436"/>
      <c r="F20" s="436"/>
      <c r="G20" s="436"/>
      <c r="H20" s="436"/>
      <c r="I20" s="436"/>
      <c r="J20" s="436"/>
      <c r="K20" s="436"/>
      <c r="L20" s="436"/>
      <c r="M20" s="436"/>
      <c r="N20" s="436"/>
      <c r="O20" s="436"/>
      <c r="P20" s="600"/>
      <c r="Q20" s="437"/>
      <c r="R20" s="437"/>
      <c r="S20" s="1342"/>
      <c r="T20" s="1343"/>
      <c r="U20" s="1343"/>
      <c r="V20" s="1343"/>
      <c r="W20" s="1343"/>
      <c r="X20" s="1344"/>
      <c r="Y20" s="438" t="str">
        <f>IF(SUM(C20:Q20)&gt;0,SUM(C20:Q20)," ")</f>
        <v xml:space="preserve"> </v>
      </c>
      <c r="Z20" s="2"/>
      <c r="AA20" s="439"/>
      <c r="AB20" s="439"/>
      <c r="AC20" s="439"/>
      <c r="AD20" s="439"/>
      <c r="AE20" s="21"/>
      <c r="AF20" s="385"/>
      <c r="AG20" s="387"/>
      <c r="AH20" s="298"/>
      <c r="AI20" s="102"/>
      <c r="AJ20" s="289"/>
      <c r="AK20" s="288"/>
      <c r="AL20" s="290"/>
      <c r="AM20" s="287"/>
      <c r="AN20" s="102"/>
      <c r="AO20" s="291"/>
      <c r="AP20"/>
      <c r="AQ20"/>
      <c r="AR20"/>
      <c r="AS20"/>
      <c r="AT20"/>
      <c r="AU20"/>
    </row>
    <row r="21" spans="1:47" s="3" customFormat="1" x14ac:dyDescent="0.2">
      <c r="A21" s="433"/>
      <c r="B21" s="434"/>
      <c r="C21" s="435"/>
      <c r="D21" s="436"/>
      <c r="E21" s="436"/>
      <c r="F21" s="436"/>
      <c r="G21" s="436"/>
      <c r="H21" s="436"/>
      <c r="I21" s="436"/>
      <c r="J21" s="436"/>
      <c r="K21" s="436"/>
      <c r="L21" s="436"/>
      <c r="M21" s="436"/>
      <c r="N21" s="436"/>
      <c r="O21" s="436"/>
      <c r="P21" s="600"/>
      <c r="Q21" s="437"/>
      <c r="R21" s="437"/>
      <c r="S21" s="1342"/>
      <c r="T21" s="1345"/>
      <c r="U21" s="1345"/>
      <c r="V21" s="1345"/>
      <c r="W21" s="1345"/>
      <c r="X21" s="1346"/>
      <c r="Y21" s="438" t="str">
        <f t="shared" si="0"/>
        <v xml:space="preserve"> </v>
      </c>
      <c r="Z21" s="2"/>
      <c r="AA21" s="439"/>
      <c r="AB21" s="439"/>
      <c r="AC21" s="439"/>
      <c r="AD21" s="439"/>
      <c r="AE21" s="21"/>
      <c r="AF21" s="385"/>
      <c r="AG21" s="386"/>
      <c r="AH21" s="298"/>
      <c r="AI21" s="102"/>
      <c r="AJ21" s="102"/>
      <c r="AK21" s="287"/>
      <c r="AL21" s="286"/>
      <c r="AM21" s="287"/>
      <c r="AN21" s="102"/>
      <c r="AO21" s="291"/>
      <c r="AP21"/>
      <c r="AQ21"/>
      <c r="AR21"/>
      <c r="AS21"/>
      <c r="AT21"/>
      <c r="AU21"/>
    </row>
    <row r="22" spans="1:47" s="3" customFormat="1" x14ac:dyDescent="0.2">
      <c r="A22" s="433"/>
      <c r="B22" s="434"/>
      <c r="C22" s="435"/>
      <c r="D22" s="436"/>
      <c r="E22" s="436"/>
      <c r="F22" s="436"/>
      <c r="G22" s="436"/>
      <c r="H22" s="436"/>
      <c r="I22" s="436"/>
      <c r="J22" s="436"/>
      <c r="K22" s="436"/>
      <c r="L22" s="436"/>
      <c r="M22" s="436"/>
      <c r="N22" s="436"/>
      <c r="O22" s="436"/>
      <c r="P22" s="600"/>
      <c r="Q22" s="437"/>
      <c r="R22" s="437"/>
      <c r="S22" s="1338"/>
      <c r="T22" s="1305"/>
      <c r="U22" s="1305"/>
      <c r="V22" s="1305"/>
      <c r="W22" s="1305"/>
      <c r="X22" s="1306"/>
      <c r="Y22" s="438" t="str">
        <f t="shared" si="0"/>
        <v xml:space="preserve"> </v>
      </c>
      <c r="Z22" s="2"/>
      <c r="AA22" s="439"/>
      <c r="AB22" s="439"/>
      <c r="AC22" s="439"/>
      <c r="AD22" s="439"/>
      <c r="AE22" s="21"/>
      <c r="AF22" s="385"/>
      <c r="AG22" s="386"/>
      <c r="AH22" s="298"/>
      <c r="AI22" s="102"/>
      <c r="AJ22" s="102"/>
      <c r="AK22" s="287"/>
      <c r="AL22" s="286"/>
      <c r="AM22" s="287"/>
      <c r="AN22" s="24"/>
      <c r="AO22" s="291"/>
      <c r="AP22"/>
      <c r="AQ22"/>
      <c r="AR22"/>
      <c r="AS22"/>
      <c r="AT22"/>
      <c r="AU22"/>
    </row>
    <row r="23" spans="1:47" s="3" customFormat="1" x14ac:dyDescent="0.2">
      <c r="A23" s="433"/>
      <c r="B23" s="434"/>
      <c r="C23" s="435"/>
      <c r="D23" s="436"/>
      <c r="E23" s="436"/>
      <c r="F23" s="436"/>
      <c r="G23" s="436"/>
      <c r="H23" s="436"/>
      <c r="I23" s="436"/>
      <c r="J23" s="436"/>
      <c r="K23" s="436"/>
      <c r="L23" s="436"/>
      <c r="M23" s="436"/>
      <c r="N23" s="436"/>
      <c r="O23" s="436"/>
      <c r="P23" s="600"/>
      <c r="Q23" s="437"/>
      <c r="R23" s="437"/>
      <c r="S23" s="1338"/>
      <c r="T23" s="1305"/>
      <c r="U23" s="1305"/>
      <c r="V23" s="1305"/>
      <c r="W23" s="1305"/>
      <c r="X23" s="1306"/>
      <c r="Y23" s="438" t="str">
        <f t="shared" si="0"/>
        <v xml:space="preserve"> </v>
      </c>
      <c r="Z23" s="2"/>
      <c r="AA23" s="439"/>
      <c r="AB23" s="439"/>
      <c r="AC23" s="439"/>
      <c r="AD23" s="439"/>
      <c r="AE23" s="21"/>
      <c r="AF23" s="385"/>
      <c r="AG23" s="386"/>
      <c r="AH23" s="298"/>
      <c r="AI23" s="102"/>
      <c r="AJ23" s="102"/>
      <c r="AK23" s="288"/>
      <c r="AL23" s="286"/>
      <c r="AM23" s="287"/>
      <c r="AN23" s="24"/>
      <c r="AO23" s="291"/>
      <c r="AP23"/>
      <c r="AQ23"/>
      <c r="AR23"/>
      <c r="AS23"/>
      <c r="AT23"/>
      <c r="AU23"/>
    </row>
    <row r="24" spans="1:47" s="3" customFormat="1" x14ac:dyDescent="0.2">
      <c r="A24" s="433"/>
      <c r="B24" s="434"/>
      <c r="C24" s="435"/>
      <c r="D24" s="436"/>
      <c r="E24" s="436"/>
      <c r="F24" s="436"/>
      <c r="G24" s="436"/>
      <c r="H24" s="436"/>
      <c r="I24" s="436"/>
      <c r="J24" s="436"/>
      <c r="K24" s="436"/>
      <c r="L24" s="436"/>
      <c r="M24" s="436"/>
      <c r="N24" s="436"/>
      <c r="O24" s="436"/>
      <c r="P24" s="600"/>
      <c r="Q24" s="437"/>
      <c r="R24" s="437"/>
      <c r="S24" s="1338"/>
      <c r="T24" s="1305"/>
      <c r="U24" s="1305"/>
      <c r="V24" s="1305"/>
      <c r="W24" s="1305"/>
      <c r="X24" s="1306"/>
      <c r="Y24" s="438" t="str">
        <f>IF(SUM(C24:Q24)&gt;0,SUM(C24:Q24)," ")</f>
        <v xml:space="preserve"> </v>
      </c>
      <c r="Z24" s="2"/>
      <c r="AA24" s="439"/>
      <c r="AB24" s="439"/>
      <c r="AC24" s="439"/>
      <c r="AD24" s="439"/>
      <c r="AE24" s="21"/>
      <c r="AF24" s="388"/>
      <c r="AG24" s="389"/>
      <c r="AH24" s="298"/>
      <c r="AI24" s="102"/>
      <c r="AJ24" s="294"/>
      <c r="AK24" s="293"/>
      <c r="AL24" s="293"/>
      <c r="AM24" s="293"/>
      <c r="AN24" s="26"/>
      <c r="AO24" s="291"/>
      <c r="AP24"/>
      <c r="AQ24"/>
      <c r="AR24"/>
      <c r="AS24"/>
      <c r="AT24"/>
      <c r="AU24"/>
    </row>
    <row r="25" spans="1:47" s="3" customFormat="1" ht="13.5" thickBot="1" x14ac:dyDescent="0.25">
      <c r="A25" s="433"/>
      <c r="B25" s="434"/>
      <c r="C25" s="435"/>
      <c r="D25" s="436"/>
      <c r="E25" s="436"/>
      <c r="F25" s="436"/>
      <c r="G25" s="436"/>
      <c r="H25" s="436"/>
      <c r="I25" s="436"/>
      <c r="J25" s="436"/>
      <c r="K25" s="436"/>
      <c r="L25" s="436"/>
      <c r="M25" s="436"/>
      <c r="N25" s="436"/>
      <c r="O25" s="436"/>
      <c r="P25" s="600"/>
      <c r="Q25" s="437"/>
      <c r="R25" s="437"/>
      <c r="S25" s="1338"/>
      <c r="T25" s="1305"/>
      <c r="U25" s="1305"/>
      <c r="V25" s="1305"/>
      <c r="W25" s="1305"/>
      <c r="X25" s="1306"/>
      <c r="Y25" s="438" t="str">
        <f t="shared" si="0"/>
        <v xml:space="preserve"> </v>
      </c>
      <c r="Z25" s="2"/>
      <c r="AA25" s="439"/>
      <c r="AB25" s="439"/>
      <c r="AC25" s="439"/>
      <c r="AD25" s="439"/>
      <c r="AE25" s="21"/>
      <c r="AF25" s="21"/>
      <c r="AG25" s="21"/>
      <c r="AH25" s="49"/>
      <c r="AN25" s="26"/>
      <c r="AO25" s="481"/>
      <c r="AP25"/>
      <c r="AQ25"/>
      <c r="AR25"/>
      <c r="AS25"/>
      <c r="AT25"/>
      <c r="AU25"/>
    </row>
    <row r="26" spans="1:47" s="3" customFormat="1" x14ac:dyDescent="0.2">
      <c r="A26" s="433"/>
      <c r="B26" s="434"/>
      <c r="C26" s="435"/>
      <c r="D26" s="436"/>
      <c r="E26" s="436"/>
      <c r="F26" s="436"/>
      <c r="G26" s="436"/>
      <c r="H26" s="436"/>
      <c r="I26" s="436"/>
      <c r="J26" s="436"/>
      <c r="K26" s="436"/>
      <c r="L26" s="436"/>
      <c r="M26" s="436"/>
      <c r="N26" s="436"/>
      <c r="O26" s="436"/>
      <c r="P26" s="600"/>
      <c r="Q26" s="437"/>
      <c r="R26" s="437"/>
      <c r="S26" s="1338"/>
      <c r="T26" s="1305"/>
      <c r="U26" s="1305"/>
      <c r="V26" s="1305"/>
      <c r="W26" s="1305"/>
      <c r="X26" s="1306"/>
      <c r="Y26" s="438" t="str">
        <f t="shared" si="0"/>
        <v xml:space="preserve"> </v>
      </c>
      <c r="Z26" s="2"/>
      <c r="AA26" s="439"/>
      <c r="AB26" s="439"/>
      <c r="AC26" s="439"/>
      <c r="AD26" s="439"/>
      <c r="AE26" s="21"/>
      <c r="AF26" s="1339" t="s">
        <v>239</v>
      </c>
      <c r="AG26" s="1340"/>
      <c r="AH26" s="1341">
        <f>IF(X29&gt;0,SUM(X29,A46),0)</f>
        <v>124</v>
      </c>
      <c r="AI26" s="1334"/>
      <c r="AJ26" s="1231"/>
      <c r="AO26" s="481"/>
      <c r="AP26"/>
      <c r="AQ26"/>
      <c r="AR26"/>
      <c r="AS26"/>
      <c r="AT26"/>
      <c r="AU26"/>
    </row>
    <row r="27" spans="1:47" s="3" customFormat="1" ht="13.5" thickBot="1" x14ac:dyDescent="0.25">
      <c r="A27" s="433"/>
      <c r="B27" s="434"/>
      <c r="C27" s="443"/>
      <c r="D27" s="444"/>
      <c r="E27" s="444"/>
      <c r="F27" s="444"/>
      <c r="G27" s="444"/>
      <c r="H27" s="444"/>
      <c r="I27" s="444"/>
      <c r="J27" s="444"/>
      <c r="K27" s="444"/>
      <c r="L27" s="444"/>
      <c r="M27" s="444"/>
      <c r="N27" s="444"/>
      <c r="O27" s="444"/>
      <c r="P27" s="600"/>
      <c r="Q27" s="445"/>
      <c r="R27" s="445"/>
      <c r="S27" s="1338"/>
      <c r="T27" s="1305"/>
      <c r="U27" s="1305"/>
      <c r="V27" s="1305"/>
      <c r="W27" s="1305"/>
      <c r="X27" s="1306"/>
      <c r="Y27" s="438" t="str">
        <f t="shared" si="0"/>
        <v xml:space="preserve"> </v>
      </c>
      <c r="Z27" s="2"/>
      <c r="AA27" s="439"/>
      <c r="AB27" s="439"/>
      <c r="AC27" s="439"/>
      <c r="AD27" s="439"/>
      <c r="AE27" s="21"/>
      <c r="AF27" s="1123"/>
      <c r="AG27" s="1124"/>
      <c r="AH27" s="1126"/>
      <c r="AI27" s="1335"/>
      <c r="AJ27" s="1336"/>
      <c r="AK27" s="24"/>
      <c r="AL27" s="24"/>
      <c r="AM27" s="24"/>
    </row>
    <row r="28" spans="1:47" s="3" customFormat="1" ht="13.5" thickBot="1" x14ac:dyDescent="0.25">
      <c r="A28" s="446"/>
      <c r="B28" s="447"/>
      <c r="C28" s="448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601"/>
      <c r="Q28" s="450"/>
      <c r="R28" s="451"/>
      <c r="S28" s="1332"/>
      <c r="T28" s="1314"/>
      <c r="U28" s="1314"/>
      <c r="V28" s="1314"/>
      <c r="W28" s="1314"/>
      <c r="X28" s="1333"/>
      <c r="Y28" s="452" t="str">
        <f>IF(SUM(C28:Q28)&gt;0,SUM(C28:Q28)," ")</f>
        <v xml:space="preserve"> </v>
      </c>
      <c r="Z28" s="2"/>
      <c r="AA28" s="439"/>
      <c r="AB28" s="439"/>
      <c r="AC28" s="439"/>
      <c r="AD28" s="439"/>
      <c r="AE28" s="21"/>
      <c r="AF28" s="967"/>
      <c r="AG28" s="967"/>
      <c r="AH28" s="969"/>
      <c r="AI28" s="1334"/>
      <c r="AJ28" s="1231"/>
      <c r="AK28" s="26"/>
      <c r="AL28" s="26"/>
      <c r="AM28" s="26"/>
      <c r="AN28" s="24"/>
    </row>
    <row r="29" spans="1:47" s="24" customFormat="1" x14ac:dyDescent="0.2">
      <c r="A29" s="453" t="s">
        <v>39</v>
      </c>
      <c r="B29" s="454"/>
      <c r="C29" s="455">
        <f t="shared" ref="C29:O29" si="1">IF(SUM(C10:C28)&gt;0,SUM(C10:C28)," ")</f>
        <v>120</v>
      </c>
      <c r="D29" s="599" t="str">
        <f t="shared" si="1"/>
        <v xml:space="preserve"> </v>
      </c>
      <c r="E29" s="599" t="str">
        <f t="shared" si="1"/>
        <v xml:space="preserve"> </v>
      </c>
      <c r="F29" s="599" t="str">
        <f t="shared" si="1"/>
        <v xml:space="preserve"> </v>
      </c>
      <c r="G29" s="599" t="str">
        <f t="shared" si="1"/>
        <v xml:space="preserve"> </v>
      </c>
      <c r="H29" s="599" t="str">
        <f t="shared" si="1"/>
        <v xml:space="preserve"> </v>
      </c>
      <c r="I29" s="599" t="str">
        <f t="shared" si="1"/>
        <v xml:space="preserve"> </v>
      </c>
      <c r="J29" s="599" t="str">
        <f t="shared" si="1"/>
        <v xml:space="preserve"> </v>
      </c>
      <c r="K29" s="599" t="str">
        <f t="shared" si="1"/>
        <v xml:space="preserve"> </v>
      </c>
      <c r="L29" s="599" t="str">
        <f t="shared" si="1"/>
        <v xml:space="preserve"> </v>
      </c>
      <c r="M29" s="599" t="str">
        <f t="shared" si="1"/>
        <v xml:space="preserve"> </v>
      </c>
      <c r="N29" s="599" t="str">
        <f t="shared" si="1"/>
        <v xml:space="preserve"> </v>
      </c>
      <c r="O29" s="599" t="str">
        <f t="shared" si="1"/>
        <v xml:space="preserve"> </v>
      </c>
      <c r="P29" s="113"/>
      <c r="Q29" s="455">
        <f>IF(SUM(Q10:Q28)&gt;0,SUM(Q10:Q28)," ")</f>
        <v>2</v>
      </c>
      <c r="R29" s="456">
        <f>IF(SUM(R10:R28)&gt;0,SUM(R10:R28)," ")</f>
        <v>5</v>
      </c>
      <c r="S29" s="23"/>
      <c r="T29" s="23"/>
      <c r="U29" s="23"/>
      <c r="V29" s="23"/>
      <c r="W29" s="23"/>
      <c r="X29" s="1337">
        <f>IF(SUM(Y10:Y28)&gt;0,SUM(Y10:Y28),0)</f>
        <v>122</v>
      </c>
      <c r="Y29" s="1329"/>
      <c r="Z29" s="21"/>
      <c r="AC29" s="21"/>
      <c r="AE29" s="3"/>
      <c r="AF29" s="313"/>
      <c r="AG29" s="313"/>
      <c r="AH29" s="396"/>
      <c r="AI29" s="1335"/>
      <c r="AJ29" s="1336"/>
      <c r="AK29" s="26"/>
      <c r="AL29" s="26"/>
      <c r="AM29" s="26"/>
      <c r="AN29" s="26"/>
    </row>
    <row r="30" spans="1:47" s="26" customFormat="1" ht="15" x14ac:dyDescent="0.2">
      <c r="A30" s="93"/>
      <c r="D30" s="21"/>
      <c r="E30" s="23"/>
      <c r="F30" s="25"/>
      <c r="G30" s="25"/>
      <c r="H30" s="25"/>
      <c r="I30" s="25"/>
      <c r="J30" s="25"/>
      <c r="K30" s="25"/>
      <c r="L30" s="397"/>
      <c r="M30" s="35"/>
      <c r="N30" s="3"/>
      <c r="O30" s="3"/>
      <c r="P30" s="21"/>
      <c r="Z30" s="393"/>
      <c r="AA30" s="393"/>
      <c r="AB30" s="393"/>
      <c r="AC30" s="393"/>
      <c r="AD30" s="177"/>
      <c r="AE30" s="3"/>
      <c r="AH30" s="57"/>
    </row>
    <row r="31" spans="1:47" s="26" customFormat="1" ht="13.5" thickBot="1" x14ac:dyDescent="0.25">
      <c r="A31" s="458" t="s">
        <v>79</v>
      </c>
      <c r="B31" s="398"/>
      <c r="C31" s="399"/>
      <c r="D31" s="399"/>
      <c r="E31" s="400"/>
      <c r="F31" s="459"/>
      <c r="G31" s="111"/>
      <c r="H31" s="1289" t="s">
        <v>85</v>
      </c>
      <c r="I31" s="1290"/>
      <c r="J31" s="1290"/>
      <c r="K31" s="1290"/>
      <c r="L31" s="1291"/>
      <c r="M31" s="394"/>
      <c r="N31" s="313"/>
      <c r="O31" s="313"/>
      <c r="P31" s="313"/>
      <c r="Q31" s="313"/>
      <c r="R31" s="313"/>
      <c r="S31" s="394"/>
      <c r="T31" s="24"/>
      <c r="Z31" s="25"/>
      <c r="AA31" s="1281"/>
      <c r="AB31" s="1281"/>
      <c r="AC31" s="1281"/>
      <c r="AD31" s="19"/>
      <c r="AE31" s="3"/>
      <c r="AF31" s="24"/>
      <c r="AG31" s="24"/>
      <c r="AH31" s="297"/>
    </row>
    <row r="32" spans="1:47" s="26" customFormat="1" x14ac:dyDescent="0.2">
      <c r="A32" s="1319" t="s">
        <v>65</v>
      </c>
      <c r="B32" s="1319" t="s">
        <v>67</v>
      </c>
      <c r="C32" s="1321" t="s">
        <v>66</v>
      </c>
      <c r="D32" s="1322"/>
      <c r="E32" s="1322"/>
      <c r="F32" s="1323"/>
      <c r="G32" s="305"/>
      <c r="H32" s="1292"/>
      <c r="I32" s="1293"/>
      <c r="J32" s="1293"/>
      <c r="K32" s="1293"/>
      <c r="L32" s="1294"/>
      <c r="M32" s="395"/>
      <c r="N32" s="313"/>
      <c r="O32" s="313"/>
      <c r="P32" s="313"/>
      <c r="Q32" s="313"/>
      <c r="R32" s="313"/>
      <c r="S32" s="112"/>
      <c r="T32" s="112"/>
      <c r="AA32" s="1231"/>
      <c r="AB32" s="1231"/>
      <c r="AC32" s="1325"/>
      <c r="AD32" s="114"/>
      <c r="AE32" s="3"/>
      <c r="AF32" s="179"/>
      <c r="AG32" s="179"/>
      <c r="AH32" s="410"/>
    </row>
    <row r="33" spans="1:41" s="26" customFormat="1" x14ac:dyDescent="0.2">
      <c r="A33" s="1320"/>
      <c r="B33" s="1320"/>
      <c r="C33" s="1182"/>
      <c r="D33" s="1183"/>
      <c r="E33" s="1183"/>
      <c r="F33" s="1184"/>
      <c r="G33" s="305"/>
      <c r="H33" s="1327" t="s">
        <v>187</v>
      </c>
      <c r="I33" s="1328"/>
      <c r="J33" s="1328"/>
      <c r="K33" s="1328"/>
      <c r="L33" s="1329"/>
      <c r="M33" s="313"/>
      <c r="N33" s="313"/>
      <c r="O33" s="313"/>
      <c r="P33" s="313"/>
      <c r="Q33" s="313"/>
      <c r="R33" s="313"/>
      <c r="S33" s="313"/>
      <c r="T33" s="313"/>
      <c r="Z33" s="21"/>
      <c r="AA33" s="1231"/>
      <c r="AB33" s="1231"/>
      <c r="AC33" s="1325"/>
      <c r="AE33" s="21"/>
      <c r="AF33" s="179"/>
      <c r="AG33" s="179"/>
      <c r="AH33" s="410"/>
      <c r="AI33" s="11"/>
    </row>
    <row r="34" spans="1:41" s="26" customFormat="1" x14ac:dyDescent="0.2">
      <c r="A34" s="1320"/>
      <c r="B34" s="1320"/>
      <c r="C34" s="1182"/>
      <c r="D34" s="1183"/>
      <c r="E34" s="1183"/>
      <c r="F34" s="1184"/>
      <c r="G34" s="305"/>
      <c r="H34" s="1275" t="s">
        <v>223</v>
      </c>
      <c r="I34" s="1276"/>
      <c r="J34" s="1277"/>
      <c r="K34" s="1330">
        <f>IF(B10&gt;0,SUM(B10:B28),"")</f>
        <v>64</v>
      </c>
      <c r="L34" s="1291"/>
      <c r="M34" s="313"/>
      <c r="N34" s="313"/>
      <c r="O34" s="402"/>
      <c r="P34" s="403">
        <f>K34</f>
        <v>64</v>
      </c>
      <c r="Q34" s="313"/>
      <c r="R34" s="313"/>
      <c r="S34" s="313"/>
      <c r="T34" s="313"/>
      <c r="Z34" s="21"/>
      <c r="AA34" s="1231"/>
      <c r="AB34" s="1231"/>
      <c r="AC34" s="1326"/>
      <c r="AE34" s="21"/>
      <c r="AF34" s="179"/>
      <c r="AG34" s="179"/>
      <c r="AH34" s="410"/>
      <c r="AI34" s="21"/>
      <c r="AJ34" s="479"/>
      <c r="AK34" s="479"/>
      <c r="AL34" s="479"/>
      <c r="AM34" s="479"/>
    </row>
    <row r="35" spans="1:41" s="11" customFormat="1" x14ac:dyDescent="0.2">
      <c r="A35" s="1320"/>
      <c r="B35" s="1320"/>
      <c r="C35" s="1324"/>
      <c r="D35" s="1186"/>
      <c r="E35" s="1186"/>
      <c r="F35" s="1187"/>
      <c r="G35" s="305"/>
      <c r="H35" s="1278"/>
      <c r="I35" s="1279"/>
      <c r="J35" s="1280"/>
      <c r="K35" s="1292"/>
      <c r="L35" s="1294"/>
      <c r="M35" s="313"/>
      <c r="N35" s="313"/>
      <c r="O35" s="402"/>
      <c r="P35" s="402"/>
      <c r="Q35" s="313"/>
      <c r="R35" s="313"/>
      <c r="S35" s="313"/>
      <c r="T35" s="313"/>
      <c r="Z35" s="1"/>
      <c r="AA35" s="1231"/>
      <c r="AB35" s="1231"/>
      <c r="AC35" s="1326"/>
      <c r="AE35" s="21"/>
      <c r="AF35" s="179"/>
      <c r="AG35" s="179"/>
      <c r="AH35" s="410"/>
      <c r="AI35" s="21"/>
      <c r="AJ35" s="479"/>
      <c r="AK35" s="480"/>
      <c r="AL35" s="480"/>
      <c r="AM35" s="479"/>
      <c r="AN35" s="170"/>
      <c r="AO35" s="26"/>
    </row>
    <row r="36" spans="1:41" x14ac:dyDescent="0.2">
      <c r="A36" s="716">
        <v>2</v>
      </c>
      <c r="B36" s="718">
        <v>17</v>
      </c>
      <c r="C36" s="1285" t="s">
        <v>296</v>
      </c>
      <c r="D36" s="1286"/>
      <c r="E36" s="1286"/>
      <c r="F36" s="1287"/>
      <c r="G36" s="306"/>
      <c r="H36" s="1316" t="s">
        <v>224</v>
      </c>
      <c r="I36" s="1276"/>
      <c r="J36" s="1277"/>
      <c r="K36" s="1331">
        <f>IF(COUNTA(B10:B28)=0,"",COUNTA(B10:B28))</f>
        <v>3</v>
      </c>
      <c r="L36" s="1291"/>
      <c r="M36" s="411"/>
      <c r="N36" s="411"/>
      <c r="O36" s="412"/>
      <c r="P36" s="413">
        <f>K36</f>
        <v>3</v>
      </c>
      <c r="Q36" s="411"/>
      <c r="R36" s="411"/>
      <c r="S36" s="312"/>
      <c r="T36" s="179"/>
      <c r="AA36" s="1288"/>
      <c r="AB36" s="1288"/>
      <c r="AC36" s="1282"/>
      <c r="AE36" s="21"/>
      <c r="AF36" s="179"/>
      <c r="AG36" s="179"/>
      <c r="AH36" s="410"/>
      <c r="AJ36" s="479"/>
      <c r="AK36" s="479"/>
      <c r="AL36" s="479"/>
      <c r="AM36" s="479"/>
      <c r="AN36" s="170"/>
      <c r="AO36" s="170"/>
    </row>
    <row r="37" spans="1:41" x14ac:dyDescent="0.2">
      <c r="A37" s="460"/>
      <c r="B37" s="461"/>
      <c r="C37" s="1266"/>
      <c r="D37" s="1267"/>
      <c r="E37" s="1267"/>
      <c r="F37" s="1268"/>
      <c r="G37" s="306"/>
      <c r="H37" s="1278"/>
      <c r="I37" s="1279"/>
      <c r="J37" s="1280"/>
      <c r="K37" s="1292"/>
      <c r="L37" s="1294"/>
      <c r="M37" s="411"/>
      <c r="N37" s="411"/>
      <c r="O37" s="412"/>
      <c r="P37" s="412"/>
      <c r="Q37" s="411"/>
      <c r="R37" s="411"/>
      <c r="S37" s="312"/>
      <c r="T37" s="179"/>
      <c r="AA37" s="1288"/>
      <c r="AB37" s="1288"/>
      <c r="AC37" s="1282"/>
      <c r="AE37" s="21"/>
      <c r="AF37" s="179"/>
      <c r="AG37" s="179"/>
      <c r="AH37" s="410"/>
      <c r="AJ37" s="479"/>
      <c r="AK37" s="479"/>
      <c r="AL37" s="479"/>
      <c r="AM37" s="479"/>
      <c r="AN37" s="170"/>
      <c r="AO37" s="170"/>
    </row>
    <row r="38" spans="1:41" x14ac:dyDescent="0.2">
      <c r="A38" s="460"/>
      <c r="B38" s="461"/>
      <c r="C38" s="1266"/>
      <c r="D38" s="1267"/>
      <c r="E38" s="1267"/>
      <c r="F38" s="1268"/>
      <c r="G38" s="306"/>
      <c r="H38" s="1275" t="s">
        <v>87</v>
      </c>
      <c r="I38" s="1276"/>
      <c r="J38" s="1277"/>
      <c r="K38" s="1318">
        <f>IF(ISERROR(K34/K36)," ",(K34/K36))</f>
        <v>21.333333333333332</v>
      </c>
      <c r="L38" s="1291"/>
      <c r="M38" s="411"/>
      <c r="N38" s="313"/>
      <c r="O38" s="402"/>
      <c r="P38" s="414">
        <f>K38</f>
        <v>21.333333333333332</v>
      </c>
      <c r="Q38" s="313"/>
      <c r="R38" s="313"/>
      <c r="S38" s="312"/>
      <c r="T38" s="179"/>
      <c r="AA38" s="1283"/>
      <c r="AB38" s="1283"/>
      <c r="AC38" s="1284"/>
      <c r="AE38" s="21"/>
      <c r="AF38" s="179"/>
      <c r="AG38" s="391"/>
      <c r="AH38" s="401"/>
      <c r="AJ38" s="479"/>
      <c r="AK38" s="479"/>
      <c r="AL38" s="479"/>
      <c r="AM38" s="479"/>
      <c r="AN38" s="170"/>
      <c r="AO38" s="170"/>
    </row>
    <row r="39" spans="1:41" x14ac:dyDescent="0.2">
      <c r="A39" s="460"/>
      <c r="B39" s="461"/>
      <c r="C39" s="1266"/>
      <c r="D39" s="1267"/>
      <c r="E39" s="1267"/>
      <c r="F39" s="1268"/>
      <c r="G39" s="306"/>
      <c r="H39" s="1278"/>
      <c r="I39" s="1279"/>
      <c r="J39" s="1280"/>
      <c r="K39" s="1292"/>
      <c r="L39" s="1294"/>
      <c r="M39" s="411"/>
      <c r="N39" s="313"/>
      <c r="O39" s="402"/>
      <c r="P39" s="402"/>
      <c r="Q39" s="313"/>
      <c r="R39" s="313"/>
      <c r="S39" s="312"/>
      <c r="T39" s="179"/>
      <c r="AA39" s="1283"/>
      <c r="AB39" s="1283"/>
      <c r="AC39" s="1284"/>
      <c r="AE39" s="21"/>
      <c r="AF39" s="984"/>
      <c r="AG39" s="985"/>
      <c r="AH39" s="415"/>
      <c r="AJ39" s="479"/>
      <c r="AK39" s="479"/>
      <c r="AL39" s="479"/>
      <c r="AM39" s="479"/>
      <c r="AN39" s="170"/>
      <c r="AO39" s="170"/>
    </row>
    <row r="40" spans="1:41" x14ac:dyDescent="0.2">
      <c r="A40" s="460"/>
      <c r="B40" s="461"/>
      <c r="C40" s="1266"/>
      <c r="D40" s="1267"/>
      <c r="E40" s="1267"/>
      <c r="F40" s="1268"/>
      <c r="G40" s="306"/>
      <c r="H40" s="1316" t="s">
        <v>171</v>
      </c>
      <c r="I40" s="1276"/>
      <c r="J40" s="1277"/>
      <c r="K40" s="1317">
        <f>IF(B10&gt;0,AH26/K34,"")</f>
        <v>1.9375</v>
      </c>
      <c r="L40" s="1291"/>
      <c r="M40" s="411"/>
      <c r="N40" s="313"/>
      <c r="O40" s="402"/>
      <c r="P40" s="416">
        <f>K40</f>
        <v>1.9375</v>
      </c>
      <c r="Q40" s="313"/>
      <c r="R40" s="313"/>
      <c r="S40" s="312"/>
      <c r="T40" s="179"/>
      <c r="U40" s="179"/>
      <c r="V40" s="179"/>
      <c r="W40" s="179"/>
      <c r="Y40" s="158" t="s">
        <v>93</v>
      </c>
      <c r="AB40" s="92"/>
      <c r="AC40" s="92"/>
      <c r="AE40" s="21"/>
      <c r="AF40" s="21"/>
      <c r="AG40" s="21"/>
      <c r="AH40" s="49"/>
      <c r="AJ40" s="479"/>
      <c r="AK40" s="479"/>
      <c r="AL40" s="479"/>
      <c r="AM40" s="479"/>
      <c r="AN40" s="170"/>
      <c r="AO40" s="170"/>
    </row>
    <row r="41" spans="1:41" x14ac:dyDescent="0.2">
      <c r="A41" s="460"/>
      <c r="B41" s="461"/>
      <c r="C41" s="1266"/>
      <c r="D41" s="1267"/>
      <c r="E41" s="1267"/>
      <c r="F41" s="1268"/>
      <c r="G41" s="306"/>
      <c r="H41" s="1278"/>
      <c r="I41" s="1279"/>
      <c r="J41" s="1280"/>
      <c r="K41" s="1292"/>
      <c r="L41" s="1294"/>
      <c r="M41" s="411"/>
      <c r="N41" s="313"/>
      <c r="O41" s="402"/>
      <c r="P41" s="402"/>
      <c r="Q41" s="313"/>
      <c r="R41" s="313"/>
      <c r="S41" s="312"/>
      <c r="T41" s="179"/>
      <c r="Y41" s="1307" t="s">
        <v>25</v>
      </c>
      <c r="Z41" s="1308"/>
      <c r="AA41" s="1308"/>
      <c r="AB41" s="1311" t="s">
        <v>61</v>
      </c>
      <c r="AC41" s="1312"/>
      <c r="AD41" s="1312"/>
      <c r="AE41" s="1312"/>
      <c r="AF41" s="1269"/>
      <c r="AG41" s="1270"/>
      <c r="AH41" s="1271"/>
      <c r="AN41" s="4"/>
    </row>
    <row r="42" spans="1:41" x14ac:dyDescent="0.2">
      <c r="A42" s="460"/>
      <c r="B42" s="461"/>
      <c r="C42" s="1266"/>
      <c r="D42" s="1305"/>
      <c r="E42" s="1305"/>
      <c r="F42" s="1306"/>
      <c r="G42" s="306"/>
      <c r="H42" s="392"/>
      <c r="I42" s="417"/>
      <c r="J42" s="418"/>
      <c r="K42" s="312"/>
      <c r="L42" s="312"/>
      <c r="M42" s="411"/>
      <c r="N42" s="313"/>
      <c r="O42" s="313"/>
      <c r="P42" s="313"/>
      <c r="Q42" s="313"/>
      <c r="R42" s="313"/>
      <c r="S42" s="312"/>
      <c r="T42" s="179"/>
      <c r="Y42" s="1308"/>
      <c r="Z42" s="1308"/>
      <c r="AA42" s="1308"/>
      <c r="AB42" s="1312"/>
      <c r="AC42" s="1312"/>
      <c r="AD42" s="1312"/>
      <c r="AE42" s="1312"/>
      <c r="AF42" s="1272"/>
      <c r="AG42" s="1273"/>
      <c r="AH42" s="1274"/>
      <c r="AK42" s="21"/>
      <c r="AN42" s="4"/>
      <c r="AO42" s="4"/>
    </row>
    <row r="43" spans="1:41" x14ac:dyDescent="0.2">
      <c r="A43" s="460"/>
      <c r="B43" s="461"/>
      <c r="C43" s="1266"/>
      <c r="D43" s="1305"/>
      <c r="E43" s="1305"/>
      <c r="F43" s="1306"/>
      <c r="G43" s="306"/>
      <c r="H43" s="392"/>
      <c r="I43" s="417"/>
      <c r="J43" s="418"/>
      <c r="K43" s="312"/>
      <c r="L43" s="312"/>
      <c r="M43" s="411"/>
      <c r="N43" s="313"/>
      <c r="O43" s="313"/>
      <c r="P43" s="313"/>
      <c r="Q43" s="313"/>
      <c r="R43" s="313"/>
      <c r="S43" s="312"/>
      <c r="T43" s="179"/>
      <c r="U43" s="179"/>
      <c r="V43" s="179"/>
      <c r="W43" s="179"/>
      <c r="Y43" s="1309"/>
      <c r="Z43" s="1310"/>
      <c r="AA43" s="1310"/>
      <c r="AB43" s="1311" t="s">
        <v>62</v>
      </c>
      <c r="AC43" s="1312"/>
      <c r="AD43" s="1312"/>
      <c r="AE43" s="1312"/>
      <c r="AF43" s="1301"/>
      <c r="AG43" s="1270"/>
      <c r="AH43" s="1271"/>
      <c r="AK43" s="21"/>
      <c r="AN43" s="4"/>
      <c r="AO43" s="4"/>
    </row>
    <row r="44" spans="1:41" x14ac:dyDescent="0.2">
      <c r="A44" s="460"/>
      <c r="B44" s="461"/>
      <c r="C44" s="1266"/>
      <c r="D44" s="1305"/>
      <c r="E44" s="1305"/>
      <c r="F44" s="1306"/>
      <c r="G44" s="306"/>
      <c r="H44" s="392"/>
      <c r="I44" s="417"/>
      <c r="J44" s="418"/>
      <c r="K44" s="312"/>
      <c r="L44" s="312"/>
      <c r="M44" s="411"/>
      <c r="N44" s="313"/>
      <c r="O44" s="313"/>
      <c r="P44" s="313"/>
      <c r="Q44" s="313"/>
      <c r="R44" s="313"/>
      <c r="S44" s="312"/>
      <c r="T44" s="179"/>
      <c r="U44" s="179"/>
      <c r="V44" s="179"/>
      <c r="W44" s="179"/>
      <c r="Y44" s="1310"/>
      <c r="Z44" s="1310"/>
      <c r="AA44" s="1310"/>
      <c r="AB44" s="1312"/>
      <c r="AC44" s="1312"/>
      <c r="AD44" s="1312"/>
      <c r="AE44" s="1312"/>
      <c r="AF44" s="1272"/>
      <c r="AG44" s="1273"/>
      <c r="AH44" s="1274"/>
      <c r="AK44" s="21"/>
      <c r="AN44" s="4"/>
      <c r="AO44" s="4"/>
    </row>
    <row r="45" spans="1:41" ht="13.5" thickBot="1" x14ac:dyDescent="0.25">
      <c r="A45" s="462"/>
      <c r="B45" s="463"/>
      <c r="C45" s="1313"/>
      <c r="D45" s="1314"/>
      <c r="E45" s="1314"/>
      <c r="F45" s="1315"/>
      <c r="G45" s="306"/>
      <c r="H45" s="392"/>
      <c r="I45" s="417"/>
      <c r="J45" s="418"/>
      <c r="K45" s="312"/>
      <c r="L45" s="312"/>
      <c r="M45" s="411"/>
      <c r="N45" s="313"/>
      <c r="O45" s="313"/>
      <c r="P45" s="313"/>
      <c r="Q45" s="313"/>
      <c r="R45" s="313"/>
      <c r="S45" s="312"/>
      <c r="T45" s="179"/>
      <c r="U45" s="179"/>
      <c r="V45" s="179"/>
      <c r="W45" s="179"/>
      <c r="Z45" s="27"/>
      <c r="AA45" s="303"/>
      <c r="AB45" s="1295" t="s">
        <v>64</v>
      </c>
      <c r="AC45" s="1296"/>
      <c r="AD45" s="1296"/>
      <c r="AE45" s="1297"/>
      <c r="AF45" s="1269"/>
      <c r="AG45" s="1302"/>
      <c r="AH45" s="1303"/>
      <c r="AK45" s="21"/>
      <c r="AN45" s="4"/>
      <c r="AO45" s="4"/>
    </row>
    <row r="46" spans="1:41" x14ac:dyDescent="0.2">
      <c r="A46" s="86">
        <f>IF(SUM(A36:A45)&gt;0,SUM(A36:A45),0)</f>
        <v>2</v>
      </c>
      <c r="B46" s="87">
        <f>IF(SUM(B36:B45)&gt;0,SUM(B36:B45)," ")</f>
        <v>17</v>
      </c>
      <c r="C46" s="457" t="s">
        <v>84</v>
      </c>
      <c r="D46" s="88">
        <f>IF(B36&gt;0,B46/A46,IF(B37&gt;0,B46/A46,""))</f>
        <v>8.5</v>
      </c>
      <c r="E46" s="90" t="s">
        <v>70</v>
      </c>
      <c r="F46" s="180"/>
      <c r="G46" s="464"/>
      <c r="H46" s="465"/>
      <c r="I46" s="466"/>
      <c r="J46" s="466"/>
      <c r="K46" s="466"/>
      <c r="L46" s="467"/>
      <c r="M46" s="465"/>
      <c r="N46" s="165"/>
      <c r="O46" s="465"/>
      <c r="P46" s="465"/>
      <c r="Q46" s="465"/>
      <c r="R46" s="468"/>
      <c r="S46" s="165"/>
      <c r="T46" s="468"/>
      <c r="U46" s="468"/>
      <c r="V46" s="468"/>
      <c r="W46" s="468"/>
      <c r="X46" s="469"/>
      <c r="Y46" s="58"/>
      <c r="Z46" s="58"/>
      <c r="AA46" s="165"/>
      <c r="AB46" s="1298"/>
      <c r="AC46" s="1299"/>
      <c r="AD46" s="1299"/>
      <c r="AE46" s="1300"/>
      <c r="AF46" s="1304"/>
      <c r="AG46" s="1112"/>
      <c r="AH46" s="1113"/>
      <c r="AK46" s="21"/>
      <c r="AN46" s="4"/>
      <c r="AO46" s="4"/>
    </row>
    <row r="47" spans="1:41" x14ac:dyDescent="0.2">
      <c r="A47" s="334"/>
      <c r="B47" s="314"/>
      <c r="C47" s="314"/>
      <c r="D47" s="314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405"/>
      <c r="V47" s="405"/>
      <c r="W47" s="405"/>
      <c r="X47" s="406"/>
      <c r="Y47" s="20"/>
      <c r="Z47" s="20"/>
      <c r="AA47" s="27"/>
      <c r="AB47" s="20"/>
      <c r="AC47" s="20"/>
      <c r="AD47" s="20"/>
      <c r="AK47" s="21"/>
      <c r="AO47" s="4"/>
    </row>
    <row r="48" spans="1:41" x14ac:dyDescent="0.2">
      <c r="X48" s="20"/>
      <c r="Y48" s="20"/>
      <c r="Z48" s="20"/>
      <c r="AA48" s="27"/>
      <c r="AB48" s="20"/>
      <c r="AC48" s="20"/>
      <c r="AD48" s="20"/>
    </row>
    <row r="49" spans="19:46" x14ac:dyDescent="0.2">
      <c r="S49" s="185">
        <f>SUM(S36:S45)</f>
        <v>0</v>
      </c>
      <c r="X49" s="20"/>
    </row>
    <row r="50" spans="19:46" x14ac:dyDescent="0.2">
      <c r="Y50" s="21"/>
      <c r="AM50"/>
    </row>
    <row r="51" spans="19:46" x14ac:dyDescent="0.2">
      <c r="X51" s="21"/>
      <c r="AM51"/>
      <c r="AN51"/>
    </row>
    <row r="52" spans="19:46" x14ac:dyDescent="0.2">
      <c r="AM52"/>
      <c r="AN52"/>
      <c r="AO52"/>
      <c r="AP52"/>
      <c r="AQ52"/>
      <c r="AR52"/>
      <c r="AS52"/>
      <c r="AT52"/>
    </row>
    <row r="53" spans="19:46" x14ac:dyDescent="0.2">
      <c r="AM53"/>
      <c r="AN53"/>
      <c r="AO53"/>
      <c r="AP53"/>
      <c r="AQ53"/>
      <c r="AR53"/>
      <c r="AS53"/>
      <c r="AT53"/>
    </row>
    <row r="54" spans="19:46" x14ac:dyDescent="0.2">
      <c r="AM54"/>
      <c r="AN54"/>
      <c r="AO54"/>
      <c r="AP54"/>
      <c r="AQ54"/>
      <c r="AR54"/>
      <c r="AS54"/>
      <c r="AT54"/>
    </row>
    <row r="55" spans="19:46" x14ac:dyDescent="0.2">
      <c r="AN55"/>
      <c r="AO55"/>
      <c r="AP55"/>
      <c r="AQ55"/>
      <c r="AR55"/>
      <c r="AS55"/>
      <c r="AT55"/>
    </row>
    <row r="56" spans="19:46" x14ac:dyDescent="0.2">
      <c r="AO56"/>
      <c r="AP56"/>
      <c r="AQ56"/>
      <c r="AR56"/>
      <c r="AS56"/>
      <c r="AT56"/>
    </row>
    <row r="59" spans="19:46" ht="15.75" x14ac:dyDescent="0.2">
      <c r="AM59" s="38"/>
    </row>
    <row r="60" spans="19:46" ht="15.75" x14ac:dyDescent="0.2">
      <c r="AM60" s="41"/>
      <c r="AN60" s="38"/>
    </row>
    <row r="61" spans="19:46" ht="15.75" x14ac:dyDescent="0.2">
      <c r="AN61" s="40"/>
      <c r="AO61" s="39"/>
      <c r="AP61" s="40"/>
      <c r="AR61" s="40"/>
      <c r="AS61" s="40"/>
    </row>
    <row r="62" spans="19:46" ht="14.25" x14ac:dyDescent="0.2">
      <c r="AO62" s="40"/>
      <c r="AP62" s="40"/>
      <c r="AQ62" s="40"/>
      <c r="AR62" s="40"/>
      <c r="AS62" s="40"/>
    </row>
  </sheetData>
  <sheetProtection algorithmName="SHA-512" hashValue="OwTqDYcgfNhYnmVsK5Isnv1DJTGp7RE9tma0fQ/GfxskvnEOxuN64akephfG6yXlPoS3jUCokGNdb0AN0ETGjg==" saltValue="B4o97pQsnue2gEkcc7Y/Kg==" spinCount="100000" sheet="1" selectLockedCells="1"/>
  <mergeCells count="74">
    <mergeCell ref="AA9:AD9"/>
    <mergeCell ref="S10:X10"/>
    <mergeCell ref="S11:X11"/>
    <mergeCell ref="S12:X12"/>
    <mergeCell ref="AC6:AE6"/>
    <mergeCell ref="S13:X13"/>
    <mergeCell ref="C5:M5"/>
    <mergeCell ref="S9:X9"/>
    <mergeCell ref="R5:X5"/>
    <mergeCell ref="R6:X6"/>
    <mergeCell ref="S17:X17"/>
    <mergeCell ref="S18:X18"/>
    <mergeCell ref="S19:X19"/>
    <mergeCell ref="S14:X14"/>
    <mergeCell ref="S15:X15"/>
    <mergeCell ref="S16:X16"/>
    <mergeCell ref="S23:X23"/>
    <mergeCell ref="S24:X24"/>
    <mergeCell ref="S25:X25"/>
    <mergeCell ref="S20:X20"/>
    <mergeCell ref="S21:X21"/>
    <mergeCell ref="S22:X22"/>
    <mergeCell ref="S28:X28"/>
    <mergeCell ref="AI28:AI29"/>
    <mergeCell ref="AJ28:AJ29"/>
    <mergeCell ref="X29:Y29"/>
    <mergeCell ref="S26:X26"/>
    <mergeCell ref="AF26:AG27"/>
    <mergeCell ref="AH26:AH27"/>
    <mergeCell ref="AI26:AI27"/>
    <mergeCell ref="AJ26:AJ27"/>
    <mergeCell ref="S27:X27"/>
    <mergeCell ref="K38:L39"/>
    <mergeCell ref="A32:A35"/>
    <mergeCell ref="B32:B35"/>
    <mergeCell ref="C32:F35"/>
    <mergeCell ref="AC32:AC33"/>
    <mergeCell ref="AA34:AB35"/>
    <mergeCell ref="AC34:AC35"/>
    <mergeCell ref="AA32:AB33"/>
    <mergeCell ref="H33:L33"/>
    <mergeCell ref="H34:J35"/>
    <mergeCell ref="K34:L35"/>
    <mergeCell ref="H36:J37"/>
    <mergeCell ref="K36:L37"/>
    <mergeCell ref="AB45:AE46"/>
    <mergeCell ref="AF43:AH44"/>
    <mergeCell ref="AF45:AH46"/>
    <mergeCell ref="C42:F42"/>
    <mergeCell ref="C43:F43"/>
    <mergeCell ref="Y41:AA42"/>
    <mergeCell ref="Y43:AA44"/>
    <mergeCell ref="AB41:AE42"/>
    <mergeCell ref="AB43:AE44"/>
    <mergeCell ref="C44:F44"/>
    <mergeCell ref="C45:F45"/>
    <mergeCell ref="H40:J41"/>
    <mergeCell ref="K40:L41"/>
    <mergeCell ref="AG1:AH1"/>
    <mergeCell ref="AF39:AG39"/>
    <mergeCell ref="C40:F40"/>
    <mergeCell ref="C41:F41"/>
    <mergeCell ref="AF41:AH42"/>
    <mergeCell ref="H38:J39"/>
    <mergeCell ref="AA31:AC31"/>
    <mergeCell ref="AC36:AC37"/>
    <mergeCell ref="C37:F37"/>
    <mergeCell ref="C38:F38"/>
    <mergeCell ref="AA38:AB39"/>
    <mergeCell ref="AC38:AC39"/>
    <mergeCell ref="C39:F39"/>
    <mergeCell ref="C36:F36"/>
    <mergeCell ref="AA36:AB37"/>
    <mergeCell ref="H31:L32"/>
  </mergeCells>
  <pageMargins left="0.31496062992125984" right="0.31496062992125984" top="0.39370078740157483" bottom="0.39370078740157483" header="0.31496062992125984" footer="0.31496062992125984"/>
  <pageSetup paperSize="9"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R55"/>
  <sheetViews>
    <sheetView showGridLines="0" zoomScaleNormal="100" zoomScalePageLayoutView="125" workbookViewId="0">
      <selection activeCell="D4" sqref="D4:K4"/>
    </sheetView>
  </sheetViews>
  <sheetFormatPr baseColWidth="10" defaultColWidth="3" defaultRowHeight="12.75" x14ac:dyDescent="0.2"/>
  <cols>
    <col min="1" max="2" width="6" style="21" customWidth="1"/>
    <col min="3" max="3" width="5.42578125" style="21" customWidth="1"/>
    <col min="4" max="23" width="5.42578125" style="22" customWidth="1"/>
    <col min="24" max="24" width="2" style="22" customWidth="1"/>
    <col min="25" max="27" width="6.140625" style="22" customWidth="1"/>
    <col min="28" max="28" width="15" style="22" customWidth="1"/>
    <col min="29" max="29" width="2.28515625" style="22" customWidth="1"/>
    <col min="30" max="30" width="6" style="22" customWidth="1"/>
    <col min="31" max="31" width="1.42578125" style="22" customWidth="1"/>
    <col min="32" max="35" width="13.85546875" style="22" customWidth="1"/>
    <col min="36" max="36" width="13.85546875" style="4" customWidth="1"/>
    <col min="37" max="37" width="1" style="4" customWidth="1"/>
    <col min="38" max="42" width="12.85546875" style="4" customWidth="1"/>
    <col min="43" max="43" width="6" style="4" customWidth="1"/>
    <col min="44" max="45" width="3" style="21"/>
    <col min="46" max="46" width="3.42578125" style="21" customWidth="1"/>
    <col min="47" max="47" width="3.28515625" style="21" customWidth="1"/>
    <col min="48" max="48" width="3.140625" style="21" customWidth="1"/>
    <col min="49" max="49" width="2.7109375" style="21" customWidth="1"/>
    <col min="50" max="16384" width="3" style="21"/>
  </cols>
  <sheetData>
    <row r="1" spans="1:43" s="12" customFormat="1" ht="15.75" customHeight="1" x14ac:dyDescent="0.25">
      <c r="A1" s="757" t="s">
        <v>76</v>
      </c>
      <c r="B1" s="895"/>
      <c r="C1" s="895"/>
      <c r="D1" s="895"/>
      <c r="E1" s="895"/>
      <c r="F1" s="895"/>
      <c r="G1" s="895"/>
      <c r="H1" s="895"/>
      <c r="I1" s="895"/>
      <c r="J1" s="895"/>
      <c r="K1" s="746"/>
      <c r="L1" s="746"/>
      <c r="M1" s="746"/>
      <c r="N1" s="746"/>
      <c r="O1" s="746"/>
      <c r="P1" s="746"/>
      <c r="Q1" s="746"/>
      <c r="R1" s="746"/>
      <c r="S1" s="746"/>
      <c r="T1" s="746"/>
      <c r="U1" s="746"/>
      <c r="V1" s="896"/>
      <c r="W1" s="896"/>
      <c r="X1" s="896"/>
      <c r="Y1" s="896"/>
      <c r="Z1" s="896"/>
      <c r="AA1" s="895"/>
      <c r="AB1" s="1358"/>
      <c r="AC1" s="1359"/>
      <c r="AD1" s="1360"/>
      <c r="AE1" s="672"/>
      <c r="AF1" s="47"/>
      <c r="AG1" s="47"/>
      <c r="AL1" s="139"/>
    </row>
    <row r="2" spans="1:43" s="6" customFormat="1" ht="18.75" x14ac:dyDescent="0.3">
      <c r="A2" s="50" t="s">
        <v>107</v>
      </c>
      <c r="B2" s="138"/>
      <c r="H2" s="8"/>
      <c r="I2" s="8"/>
      <c r="J2" s="8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8"/>
      <c r="W2" s="8"/>
      <c r="X2" s="8"/>
      <c r="Y2" s="8"/>
      <c r="Z2" s="8"/>
      <c r="AA2" s="8"/>
      <c r="AB2" s="8"/>
      <c r="AC2" s="8"/>
      <c r="AD2" s="762"/>
      <c r="AE2" s="21"/>
      <c r="AF2" s="677"/>
      <c r="AG2" s="677"/>
      <c r="AH2" s="677"/>
      <c r="AI2" s="677"/>
      <c r="AJ2" s="685"/>
      <c r="AK2" s="678"/>
      <c r="AL2" s="678"/>
      <c r="AM2" s="685"/>
      <c r="AN2" s="685"/>
      <c r="AO2" s="685"/>
      <c r="AP2" s="685"/>
      <c r="AQ2" s="7"/>
    </row>
    <row r="3" spans="1:43" s="6" customFormat="1" ht="6" customHeight="1" x14ac:dyDescent="0.2">
      <c r="A3" s="52"/>
      <c r="B3" s="13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762"/>
      <c r="AE3" s="21"/>
      <c r="AF3" s="677"/>
      <c r="AG3" s="677"/>
      <c r="AH3" s="677"/>
      <c r="AI3" s="677"/>
      <c r="AJ3" s="685"/>
      <c r="AK3" s="685"/>
      <c r="AL3" s="685"/>
      <c r="AM3" s="685"/>
      <c r="AN3" s="685"/>
      <c r="AO3" s="685"/>
      <c r="AP3" s="685"/>
      <c r="AQ3" s="7"/>
    </row>
    <row r="4" spans="1:43" s="14" customFormat="1" ht="15" x14ac:dyDescent="0.25">
      <c r="A4" s="135"/>
      <c r="B4" s="43"/>
      <c r="C4" s="134" t="s">
        <v>23</v>
      </c>
      <c r="D4" s="1440"/>
      <c r="E4" s="1369"/>
      <c r="F4" s="1369"/>
      <c r="G4" s="1369"/>
      <c r="H4" s="1369"/>
      <c r="I4" s="1369"/>
      <c r="J4" s="1369"/>
      <c r="K4" s="1369"/>
      <c r="L4" s="173"/>
      <c r="M4" s="43"/>
      <c r="N4" s="134" t="s">
        <v>24</v>
      </c>
      <c r="O4" s="1368" t="s">
        <v>320</v>
      </c>
      <c r="P4" s="1369"/>
      <c r="Q4" s="1369"/>
      <c r="R4" s="1369"/>
      <c r="S4" s="1369"/>
      <c r="T4" s="1369"/>
      <c r="U4" s="1369"/>
      <c r="V4" s="755"/>
      <c r="W4" s="607"/>
      <c r="X4" s="607"/>
      <c r="Y4" s="134" t="s">
        <v>106</v>
      </c>
      <c r="Z4" s="711">
        <v>39</v>
      </c>
      <c r="AA4" s="753"/>
      <c r="AB4" s="134" t="s">
        <v>22</v>
      </c>
      <c r="AC4" s="1452" t="s">
        <v>358</v>
      </c>
      <c r="AD4" s="1453"/>
      <c r="AE4" s="134"/>
      <c r="AF4" s="657"/>
      <c r="AG4" s="679"/>
      <c r="AH4" s="680"/>
      <c r="AI4" s="681"/>
      <c r="AJ4" s="686"/>
      <c r="AK4" s="680"/>
      <c r="AL4" s="681"/>
      <c r="AM4" s="680"/>
      <c r="AN4" s="680"/>
      <c r="AO4" s="680"/>
      <c r="AP4" s="680"/>
    </row>
    <row r="5" spans="1:43" s="14" customFormat="1" ht="15" x14ac:dyDescent="0.25">
      <c r="A5" s="135"/>
      <c r="B5" s="43"/>
      <c r="C5" s="134"/>
      <c r="H5" s="13"/>
      <c r="I5" s="13"/>
      <c r="J5" s="13"/>
      <c r="K5" s="13"/>
      <c r="L5" s="13"/>
      <c r="M5" s="43"/>
      <c r="N5" s="134" t="s">
        <v>26</v>
      </c>
      <c r="O5" s="1368" t="s">
        <v>321</v>
      </c>
      <c r="P5" s="1369"/>
      <c r="Q5" s="1369"/>
      <c r="R5" s="1369"/>
      <c r="S5" s="1369"/>
      <c r="T5" s="1369"/>
      <c r="U5" s="1369"/>
      <c r="V5" s="755"/>
      <c r="W5" s="607"/>
      <c r="X5" s="607"/>
      <c r="Y5" s="134" t="s">
        <v>263</v>
      </c>
      <c r="Z5" s="1482">
        <v>45309</v>
      </c>
      <c r="AA5" s="1482"/>
      <c r="AB5" s="133" t="s">
        <v>105</v>
      </c>
      <c r="AC5" s="1454">
        <v>13</v>
      </c>
      <c r="AD5" s="1455"/>
      <c r="AE5" s="13"/>
      <c r="AF5" s="682"/>
      <c r="AG5" s="682"/>
      <c r="AH5" s="682"/>
      <c r="AI5" s="683"/>
      <c r="AJ5" s="687"/>
      <c r="AK5" s="682"/>
      <c r="AL5" s="682"/>
      <c r="AM5" s="682"/>
      <c r="AN5" s="680"/>
      <c r="AO5" s="680"/>
      <c r="AP5" s="680"/>
    </row>
    <row r="6" spans="1:43" s="26" customFormat="1" ht="6" customHeight="1" thickBot="1" x14ac:dyDescent="0.25">
      <c r="A6" s="53"/>
      <c r="B6" s="21"/>
      <c r="C6" s="132"/>
      <c r="D6" s="54"/>
      <c r="E6" s="54"/>
      <c r="F6" s="54"/>
      <c r="G6" s="54"/>
      <c r="H6" s="25"/>
      <c r="I6" s="25"/>
      <c r="J6" s="25"/>
      <c r="K6" s="25"/>
      <c r="L6" s="25"/>
      <c r="M6" s="21"/>
      <c r="N6" s="132"/>
      <c r="O6" s="131"/>
      <c r="P6" s="22"/>
      <c r="Q6" s="25"/>
      <c r="R6" s="25"/>
      <c r="S6" s="25"/>
      <c r="T6" s="25"/>
      <c r="U6" s="21"/>
      <c r="V6" s="25"/>
      <c r="W6" s="25"/>
      <c r="X6" s="25"/>
      <c r="Y6" s="25"/>
      <c r="Z6" s="25"/>
      <c r="AA6" s="25"/>
      <c r="AB6" s="25"/>
      <c r="AC6" s="25"/>
      <c r="AD6" s="897"/>
      <c r="AE6" s="25"/>
      <c r="AF6" s="655"/>
      <c r="AG6" s="655"/>
      <c r="AH6" s="655"/>
      <c r="AI6" s="655"/>
      <c r="AJ6" s="655"/>
      <c r="AK6" s="655"/>
      <c r="AL6" s="655"/>
      <c r="AM6" s="655"/>
      <c r="AN6" s="611"/>
      <c r="AO6" s="611"/>
      <c r="AP6" s="611"/>
    </row>
    <row r="7" spans="1:43" s="3" customFormat="1" ht="13.5" thickBot="1" x14ac:dyDescent="0.25">
      <c r="A7" s="658" t="s">
        <v>104</v>
      </c>
      <c r="B7" s="659"/>
      <c r="C7" s="660" t="s">
        <v>27</v>
      </c>
      <c r="D7" s="661"/>
      <c r="E7" s="661"/>
      <c r="F7" s="661"/>
      <c r="G7" s="661"/>
      <c r="H7" s="662"/>
      <c r="I7" s="662"/>
      <c r="J7" s="662"/>
      <c r="K7" s="662"/>
      <c r="L7" s="662"/>
      <c r="M7" s="662"/>
      <c r="N7" s="662"/>
      <c r="O7" s="662"/>
      <c r="P7" s="662"/>
      <c r="Q7" s="663" t="s">
        <v>246</v>
      </c>
      <c r="R7" s="664"/>
      <c r="S7" s="664"/>
      <c r="T7" s="664"/>
      <c r="U7" s="665"/>
      <c r="V7" s="666" t="s">
        <v>247</v>
      </c>
      <c r="W7" s="666"/>
      <c r="X7" s="666"/>
      <c r="Y7" s="666"/>
      <c r="Z7" s="666"/>
      <c r="AA7" s="666"/>
      <c r="AB7" s="666"/>
      <c r="AC7" s="666"/>
      <c r="AD7" s="898"/>
      <c r="AE7" s="2"/>
      <c r="AF7" s="611"/>
      <c r="AG7" s="653"/>
      <c r="AH7" s="653"/>
      <c r="AI7" s="611"/>
      <c r="AJ7" s="653"/>
      <c r="AK7" s="653"/>
      <c r="AL7" s="611"/>
      <c r="AM7" s="611"/>
      <c r="AN7" s="653"/>
      <c r="AO7" s="653"/>
      <c r="AP7" s="653"/>
      <c r="AQ7" s="4"/>
    </row>
    <row r="8" spans="1:43" s="18" customFormat="1" ht="98.1" customHeight="1" x14ac:dyDescent="0.2">
      <c r="A8" s="899" t="s">
        <v>28</v>
      </c>
      <c r="B8" s="900" t="s">
        <v>100</v>
      </c>
      <c r="C8" s="901" t="s">
        <v>249</v>
      </c>
      <c r="D8" s="901" t="s">
        <v>250</v>
      </c>
      <c r="E8" s="901" t="s">
        <v>251</v>
      </c>
      <c r="F8" s="901" t="s">
        <v>252</v>
      </c>
      <c r="G8" s="901" t="s">
        <v>29</v>
      </c>
      <c r="H8" s="902" t="s">
        <v>103</v>
      </c>
      <c r="I8" s="902" t="s">
        <v>82</v>
      </c>
      <c r="J8" s="902" t="s">
        <v>30</v>
      </c>
      <c r="K8" s="903" t="s">
        <v>242</v>
      </c>
      <c r="L8" s="902" t="s">
        <v>33</v>
      </c>
      <c r="M8" s="902" t="s">
        <v>241</v>
      </c>
      <c r="N8" s="902" t="s">
        <v>253</v>
      </c>
      <c r="O8" s="902" t="s">
        <v>31</v>
      </c>
      <c r="P8" s="904" t="s">
        <v>245</v>
      </c>
      <c r="Q8" s="905" t="s">
        <v>255</v>
      </c>
      <c r="R8" s="906" t="s">
        <v>330</v>
      </c>
      <c r="S8" s="902" t="s">
        <v>335</v>
      </c>
      <c r="T8" s="902" t="s">
        <v>35</v>
      </c>
      <c r="U8" s="907" t="s">
        <v>243</v>
      </c>
      <c r="V8" s="901" t="s">
        <v>69</v>
      </c>
      <c r="W8" s="902" t="s">
        <v>71</v>
      </c>
      <c r="X8" s="1441" t="s">
        <v>162</v>
      </c>
      <c r="Y8" s="1442"/>
      <c r="Z8" s="1442"/>
      <c r="AA8" s="1442"/>
      <c r="AB8" s="1442"/>
      <c r="AC8" s="1443"/>
      <c r="AD8" s="908" t="s">
        <v>36</v>
      </c>
      <c r="AE8" s="28"/>
      <c r="AF8" s="684"/>
      <c r="AG8" s="684"/>
      <c r="AH8" s="684"/>
      <c r="AI8" s="1444"/>
      <c r="AJ8" s="1444"/>
      <c r="AK8" s="684"/>
      <c r="AL8" s="688"/>
      <c r="AM8" s="688"/>
      <c r="AN8" s="688"/>
      <c r="AO8" s="688"/>
      <c r="AP8" s="688"/>
      <c r="AQ8" s="130"/>
    </row>
    <row r="9" spans="1:43" s="3" customFormat="1" ht="12.75" customHeight="1" x14ac:dyDescent="0.2">
      <c r="A9" s="909"/>
      <c r="B9" s="727">
        <v>21</v>
      </c>
      <c r="C9" s="728">
        <v>3</v>
      </c>
      <c r="D9" s="729">
        <v>2</v>
      </c>
      <c r="E9" s="729">
        <v>3</v>
      </c>
      <c r="F9" s="729">
        <v>2</v>
      </c>
      <c r="G9" s="729">
        <v>4</v>
      </c>
      <c r="H9" s="730">
        <v>3</v>
      </c>
      <c r="I9" s="730">
        <v>3</v>
      </c>
      <c r="J9" s="730">
        <v>5</v>
      </c>
      <c r="K9" s="730">
        <v>1</v>
      </c>
      <c r="L9" s="730">
        <v>2</v>
      </c>
      <c r="M9" s="730">
        <v>3</v>
      </c>
      <c r="N9" s="731"/>
      <c r="O9" s="730">
        <v>2</v>
      </c>
      <c r="P9" s="732">
        <v>2</v>
      </c>
      <c r="Q9" s="733"/>
      <c r="R9" s="734"/>
      <c r="S9" s="734"/>
      <c r="T9" s="734"/>
      <c r="U9" s="735">
        <v>0.5</v>
      </c>
      <c r="V9" s="736"/>
      <c r="W9" s="737">
        <v>2</v>
      </c>
      <c r="X9" s="1373" t="s">
        <v>316</v>
      </c>
      <c r="Y9" s="1374"/>
      <c r="Z9" s="1374"/>
      <c r="AA9" s="1374"/>
      <c r="AB9" s="1374"/>
      <c r="AC9" s="1375"/>
      <c r="AD9" s="910">
        <f>IF(SUM(C9:V9)&gt;0,SUM(C9:V9)," ")</f>
        <v>35.5</v>
      </c>
      <c r="AE9" s="2"/>
      <c r="AF9" s="689"/>
      <c r="AG9" s="653"/>
      <c r="AH9" s="653"/>
      <c r="AI9" s="1445"/>
      <c r="AJ9" s="1445"/>
      <c r="AK9" s="653"/>
      <c r="AL9" s="654"/>
      <c r="AM9" s="654"/>
      <c r="AN9" s="654"/>
      <c r="AO9" s="654"/>
      <c r="AP9" s="653"/>
      <c r="AQ9" s="4"/>
    </row>
    <row r="10" spans="1:43" s="3" customFormat="1" ht="12.75" customHeight="1" x14ac:dyDescent="0.2">
      <c r="A10" s="909" t="s">
        <v>315</v>
      </c>
      <c r="B10" s="727">
        <v>21</v>
      </c>
      <c r="C10" s="728">
        <v>3</v>
      </c>
      <c r="D10" s="729">
        <v>2</v>
      </c>
      <c r="E10" s="729">
        <v>3</v>
      </c>
      <c r="F10" s="729">
        <v>2</v>
      </c>
      <c r="G10" s="729">
        <v>4</v>
      </c>
      <c r="H10" s="730">
        <v>3</v>
      </c>
      <c r="I10" s="730">
        <v>3</v>
      </c>
      <c r="J10" s="730">
        <v>5</v>
      </c>
      <c r="K10" s="730">
        <v>1</v>
      </c>
      <c r="L10" s="730">
        <v>2</v>
      </c>
      <c r="M10" s="730">
        <v>3</v>
      </c>
      <c r="N10" s="731"/>
      <c r="O10" s="730">
        <v>2</v>
      </c>
      <c r="P10" s="732">
        <v>2</v>
      </c>
      <c r="Q10" s="733">
        <v>2</v>
      </c>
      <c r="R10" s="734"/>
      <c r="S10" s="734"/>
      <c r="T10" s="734"/>
      <c r="U10" s="735">
        <v>0.5</v>
      </c>
      <c r="V10" s="736"/>
      <c r="W10" s="737"/>
      <c r="X10" s="1373"/>
      <c r="Y10" s="1374"/>
      <c r="Z10" s="1374"/>
      <c r="AA10" s="1374"/>
      <c r="AB10" s="1374"/>
      <c r="AC10" s="1375"/>
      <c r="AD10" s="910">
        <f t="shared" ref="AD10:AD27" si="0">IF(SUM(C10:V10)&gt;0,SUM(C10:V10)," ")</f>
        <v>37.5</v>
      </c>
      <c r="AE10" s="2"/>
      <c r="AF10" s="1446"/>
      <c r="AG10" s="1447"/>
      <c r="AH10" s="1447"/>
      <c r="AI10" s="690"/>
      <c r="AJ10" s="691"/>
      <c r="AK10" s="653"/>
      <c r="AL10" s="692"/>
      <c r="AM10" s="691"/>
      <c r="AN10" s="693"/>
      <c r="AO10" s="654"/>
      <c r="AP10" s="656"/>
      <c r="AQ10" s="4"/>
    </row>
    <row r="11" spans="1:43" s="3" customFormat="1" ht="12.75" customHeight="1" x14ac:dyDescent="0.2">
      <c r="A11" s="909" t="s">
        <v>315</v>
      </c>
      <c r="B11" s="727">
        <v>21</v>
      </c>
      <c r="C11" s="728">
        <v>3</v>
      </c>
      <c r="D11" s="729">
        <v>2</v>
      </c>
      <c r="E11" s="729">
        <v>3</v>
      </c>
      <c r="F11" s="729">
        <v>2</v>
      </c>
      <c r="G11" s="729">
        <v>4</v>
      </c>
      <c r="H11" s="730">
        <v>3</v>
      </c>
      <c r="I11" s="730">
        <v>3</v>
      </c>
      <c r="J11" s="730">
        <v>5</v>
      </c>
      <c r="K11" s="730">
        <v>1</v>
      </c>
      <c r="L11" s="730">
        <v>2</v>
      </c>
      <c r="M11" s="730">
        <v>3</v>
      </c>
      <c r="N11" s="731"/>
      <c r="O11" s="730">
        <v>2</v>
      </c>
      <c r="P11" s="732">
        <v>2</v>
      </c>
      <c r="Q11" s="733">
        <v>2</v>
      </c>
      <c r="R11" s="734"/>
      <c r="S11" s="734"/>
      <c r="T11" s="734"/>
      <c r="U11" s="735">
        <v>0.5</v>
      </c>
      <c r="V11" s="736"/>
      <c r="W11" s="737"/>
      <c r="X11" s="1373"/>
      <c r="Y11" s="1374"/>
      <c r="Z11" s="1374"/>
      <c r="AA11" s="1374"/>
      <c r="AB11" s="1374"/>
      <c r="AC11" s="1375"/>
      <c r="AD11" s="910">
        <f t="shared" si="0"/>
        <v>37.5</v>
      </c>
      <c r="AE11" s="2"/>
      <c r="AF11" s="1480"/>
      <c r="AG11" s="1481"/>
      <c r="AH11" s="1481"/>
      <c r="AI11" s="694"/>
      <c r="AJ11" s="691"/>
      <c r="AK11" s="653"/>
      <c r="AL11" s="695"/>
      <c r="AM11" s="691"/>
      <c r="AN11" s="693"/>
      <c r="AO11" s="654"/>
      <c r="AP11" s="653"/>
      <c r="AQ11" s="4"/>
    </row>
    <row r="12" spans="1:43" s="3" customFormat="1" ht="12.75" customHeight="1" x14ac:dyDescent="0.2">
      <c r="A12" s="909" t="s">
        <v>315</v>
      </c>
      <c r="B12" s="727">
        <v>21</v>
      </c>
      <c r="C12" s="728">
        <v>3</v>
      </c>
      <c r="D12" s="729">
        <v>2</v>
      </c>
      <c r="E12" s="729">
        <v>3</v>
      </c>
      <c r="F12" s="729">
        <v>2</v>
      </c>
      <c r="G12" s="729">
        <v>4</v>
      </c>
      <c r="H12" s="730">
        <v>3</v>
      </c>
      <c r="I12" s="730">
        <v>3</v>
      </c>
      <c r="J12" s="730">
        <v>5</v>
      </c>
      <c r="K12" s="730">
        <v>1</v>
      </c>
      <c r="L12" s="730">
        <v>2</v>
      </c>
      <c r="M12" s="730">
        <v>3</v>
      </c>
      <c r="N12" s="731"/>
      <c r="O12" s="730">
        <v>2</v>
      </c>
      <c r="P12" s="732">
        <v>2</v>
      </c>
      <c r="Q12" s="733">
        <v>2</v>
      </c>
      <c r="R12" s="734"/>
      <c r="S12" s="734"/>
      <c r="T12" s="734"/>
      <c r="U12" s="735">
        <v>0.5</v>
      </c>
      <c r="V12" s="736"/>
      <c r="W12" s="737"/>
      <c r="X12" s="1373"/>
      <c r="Y12" s="1374"/>
      <c r="Z12" s="1374"/>
      <c r="AA12" s="1374"/>
      <c r="AB12" s="1374"/>
      <c r="AC12" s="1375"/>
      <c r="AD12" s="910">
        <f t="shared" si="0"/>
        <v>37.5</v>
      </c>
      <c r="AE12" s="2"/>
      <c r="AF12" s="1446"/>
      <c r="AG12" s="1447"/>
      <c r="AH12" s="1447"/>
      <c r="AI12" s="696"/>
      <c r="AJ12" s="691"/>
      <c r="AK12" s="653"/>
      <c r="AL12" s="653"/>
      <c r="AM12" s="654"/>
      <c r="AN12" s="697"/>
      <c r="AO12" s="654"/>
      <c r="AP12" s="653"/>
      <c r="AQ12" s="4"/>
    </row>
    <row r="13" spans="1:43" s="3" customFormat="1" ht="12.75" customHeight="1" x14ac:dyDescent="0.2">
      <c r="A13" s="909" t="s">
        <v>315</v>
      </c>
      <c r="B13" s="727">
        <v>25</v>
      </c>
      <c r="C13" s="728">
        <v>3</v>
      </c>
      <c r="D13" s="729">
        <v>2</v>
      </c>
      <c r="E13" s="729">
        <v>3</v>
      </c>
      <c r="F13" s="729">
        <v>2</v>
      </c>
      <c r="G13" s="729">
        <v>4</v>
      </c>
      <c r="H13" s="730">
        <v>3</v>
      </c>
      <c r="I13" s="730">
        <v>3</v>
      </c>
      <c r="J13" s="730">
        <v>5</v>
      </c>
      <c r="K13" s="730">
        <v>1</v>
      </c>
      <c r="L13" s="730">
        <v>2</v>
      </c>
      <c r="M13" s="730">
        <v>3</v>
      </c>
      <c r="N13" s="731"/>
      <c r="O13" s="730">
        <v>2</v>
      </c>
      <c r="P13" s="732">
        <v>2</v>
      </c>
      <c r="Q13" s="733">
        <v>2</v>
      </c>
      <c r="R13" s="734"/>
      <c r="S13" s="734"/>
      <c r="T13" s="734"/>
      <c r="U13" s="735">
        <v>0.5</v>
      </c>
      <c r="V13" s="736">
        <v>2</v>
      </c>
      <c r="W13" s="737"/>
      <c r="X13" s="1373" t="s">
        <v>278</v>
      </c>
      <c r="Y13" s="1374"/>
      <c r="Z13" s="1374"/>
      <c r="AA13" s="1374"/>
      <c r="AB13" s="1374"/>
      <c r="AC13" s="1375"/>
      <c r="AD13" s="910">
        <f t="shared" si="0"/>
        <v>39.5</v>
      </c>
      <c r="AE13" s="2"/>
      <c r="AF13" s="1446"/>
      <c r="AG13" s="1447"/>
      <c r="AH13" s="1447"/>
      <c r="AI13" s="696"/>
      <c r="AJ13" s="691"/>
      <c r="AK13" s="653"/>
      <c r="AL13" s="653"/>
      <c r="AM13" s="654"/>
      <c r="AN13" s="697"/>
      <c r="AO13" s="654"/>
      <c r="AP13" s="653"/>
      <c r="AQ13" s="4"/>
    </row>
    <row r="14" spans="1:43" s="3" customFormat="1" ht="12.75" customHeight="1" x14ac:dyDescent="0.2">
      <c r="A14" s="909"/>
      <c r="B14" s="727"/>
      <c r="C14" s="728"/>
      <c r="D14" s="729"/>
      <c r="E14" s="729"/>
      <c r="F14" s="729"/>
      <c r="G14" s="729"/>
      <c r="H14" s="730"/>
      <c r="I14" s="730"/>
      <c r="J14" s="730"/>
      <c r="K14" s="730"/>
      <c r="L14" s="730"/>
      <c r="M14" s="730"/>
      <c r="N14" s="731"/>
      <c r="O14" s="730"/>
      <c r="P14" s="732"/>
      <c r="Q14" s="733"/>
      <c r="R14" s="734"/>
      <c r="S14" s="734"/>
      <c r="T14" s="734"/>
      <c r="U14" s="735"/>
      <c r="V14" s="736"/>
      <c r="W14" s="737"/>
      <c r="X14" s="1373"/>
      <c r="Y14" s="1374"/>
      <c r="Z14" s="1374"/>
      <c r="AA14" s="1374"/>
      <c r="AB14" s="1374"/>
      <c r="AC14" s="1375"/>
      <c r="AD14" s="910" t="str">
        <f t="shared" si="0"/>
        <v xml:space="preserve"> </v>
      </c>
      <c r="AE14" s="2"/>
      <c r="AF14" s="1448"/>
      <c r="AG14" s="1449"/>
      <c r="AH14" s="1449"/>
      <c r="AI14" s="696"/>
      <c r="AJ14" s="691"/>
      <c r="AK14" s="653"/>
      <c r="AL14" s="653"/>
      <c r="AM14" s="691"/>
      <c r="AN14" s="697"/>
      <c r="AO14" s="654"/>
      <c r="AP14" s="653"/>
      <c r="AQ14" s="4"/>
    </row>
    <row r="15" spans="1:43" s="3" customFormat="1" ht="12.75" customHeight="1" x14ac:dyDescent="0.2">
      <c r="A15" s="909" t="s">
        <v>317</v>
      </c>
      <c r="B15" s="727">
        <v>22</v>
      </c>
      <c r="C15" s="728">
        <v>2</v>
      </c>
      <c r="D15" s="729">
        <v>2</v>
      </c>
      <c r="E15" s="729">
        <v>2</v>
      </c>
      <c r="F15" s="729">
        <v>1</v>
      </c>
      <c r="G15" s="729">
        <v>5</v>
      </c>
      <c r="H15" s="730">
        <v>3</v>
      </c>
      <c r="I15" s="730">
        <v>3</v>
      </c>
      <c r="J15" s="730">
        <v>5</v>
      </c>
      <c r="K15" s="730"/>
      <c r="L15" s="730">
        <v>2</v>
      </c>
      <c r="M15" s="730">
        <v>3</v>
      </c>
      <c r="N15" s="731">
        <v>3</v>
      </c>
      <c r="O15" s="730">
        <v>2</v>
      </c>
      <c r="P15" s="732">
        <v>2</v>
      </c>
      <c r="Q15" s="733">
        <v>2</v>
      </c>
      <c r="R15" s="734">
        <v>11</v>
      </c>
      <c r="S15" s="734">
        <v>2</v>
      </c>
      <c r="T15" s="734"/>
      <c r="U15" s="735"/>
      <c r="V15" s="736"/>
      <c r="W15" s="737"/>
      <c r="X15" s="1373"/>
      <c r="Y15" s="1374"/>
      <c r="Z15" s="1374"/>
      <c r="AA15" s="1374"/>
      <c r="AB15" s="1374"/>
      <c r="AC15" s="1375"/>
      <c r="AD15" s="910">
        <f t="shared" si="0"/>
        <v>50</v>
      </c>
      <c r="AE15" s="2"/>
      <c r="AF15" s="1450"/>
      <c r="AG15" s="1451"/>
      <c r="AH15" s="1451"/>
      <c r="AI15" s="698"/>
      <c r="AJ15" s="691"/>
      <c r="AK15" s="653"/>
      <c r="AL15" s="699"/>
      <c r="AM15" s="698"/>
      <c r="AN15" s="698"/>
      <c r="AO15" s="698"/>
      <c r="AP15" s="653"/>
      <c r="AQ15" s="4"/>
    </row>
    <row r="16" spans="1:43" s="3" customFormat="1" ht="12.75" customHeight="1" x14ac:dyDescent="0.2">
      <c r="A16" s="909" t="s">
        <v>317</v>
      </c>
      <c r="B16" s="727">
        <v>22</v>
      </c>
      <c r="C16" s="728">
        <v>2</v>
      </c>
      <c r="D16" s="729">
        <v>2</v>
      </c>
      <c r="E16" s="729">
        <v>2</v>
      </c>
      <c r="F16" s="729">
        <v>1</v>
      </c>
      <c r="G16" s="729">
        <v>5</v>
      </c>
      <c r="H16" s="730">
        <v>3</v>
      </c>
      <c r="I16" s="730">
        <v>3</v>
      </c>
      <c r="J16" s="730">
        <v>5</v>
      </c>
      <c r="K16" s="730"/>
      <c r="L16" s="730">
        <v>2</v>
      </c>
      <c r="M16" s="730">
        <v>3</v>
      </c>
      <c r="N16" s="731">
        <v>3</v>
      </c>
      <c r="O16" s="730">
        <v>2</v>
      </c>
      <c r="P16" s="732">
        <v>2</v>
      </c>
      <c r="Q16" s="733">
        <v>2</v>
      </c>
      <c r="R16" s="734"/>
      <c r="S16" s="734">
        <v>2</v>
      </c>
      <c r="T16" s="734"/>
      <c r="U16" s="735"/>
      <c r="V16" s="736"/>
      <c r="W16" s="737"/>
      <c r="X16" s="1373"/>
      <c r="Y16" s="1374"/>
      <c r="Z16" s="1374"/>
      <c r="AA16" s="1374"/>
      <c r="AB16" s="1374"/>
      <c r="AC16" s="1375"/>
      <c r="AD16" s="910">
        <f t="shared" si="0"/>
        <v>39</v>
      </c>
      <c r="AE16" s="2"/>
      <c r="AF16" s="655"/>
      <c r="AG16" s="655"/>
      <c r="AH16" s="655"/>
      <c r="AI16" s="655"/>
      <c r="AJ16" s="655"/>
      <c r="AK16" s="653"/>
      <c r="AL16" s="653"/>
      <c r="AM16" s="653"/>
      <c r="AN16" s="655"/>
      <c r="AO16" s="655"/>
      <c r="AP16" s="653"/>
      <c r="AQ16" s="4"/>
    </row>
    <row r="17" spans="1:44" s="3" customFormat="1" ht="12.75" customHeight="1" x14ac:dyDescent="0.2">
      <c r="A17" s="909" t="s">
        <v>317</v>
      </c>
      <c r="B17" s="727">
        <v>22</v>
      </c>
      <c r="C17" s="728">
        <v>2</v>
      </c>
      <c r="D17" s="729">
        <v>2</v>
      </c>
      <c r="E17" s="729">
        <v>2</v>
      </c>
      <c r="F17" s="729">
        <v>1</v>
      </c>
      <c r="G17" s="729">
        <v>5</v>
      </c>
      <c r="H17" s="730">
        <v>3</v>
      </c>
      <c r="I17" s="730">
        <v>3</v>
      </c>
      <c r="J17" s="730">
        <v>5</v>
      </c>
      <c r="K17" s="730"/>
      <c r="L17" s="730">
        <v>2</v>
      </c>
      <c r="M17" s="730">
        <v>3</v>
      </c>
      <c r="N17" s="731">
        <v>3</v>
      </c>
      <c r="O17" s="730">
        <v>2</v>
      </c>
      <c r="P17" s="732">
        <v>2</v>
      </c>
      <c r="Q17" s="733">
        <v>2</v>
      </c>
      <c r="R17" s="734"/>
      <c r="S17" s="734">
        <v>2</v>
      </c>
      <c r="T17" s="734"/>
      <c r="U17" s="735"/>
      <c r="V17" s="736"/>
      <c r="W17" s="737"/>
      <c r="X17" s="1373"/>
      <c r="Y17" s="1374"/>
      <c r="Z17" s="1374"/>
      <c r="AA17" s="1374"/>
      <c r="AB17" s="1374"/>
      <c r="AC17" s="1375"/>
      <c r="AD17" s="910">
        <f t="shared" si="0"/>
        <v>39</v>
      </c>
      <c r="AE17" s="2"/>
      <c r="AF17" s="655"/>
      <c r="AG17" s="655"/>
      <c r="AH17" s="655"/>
      <c r="AI17" s="655"/>
      <c r="AJ17" s="655"/>
      <c r="AK17" s="653"/>
      <c r="AL17" s="653"/>
      <c r="AM17" s="653"/>
      <c r="AN17" s="655"/>
      <c r="AO17" s="655"/>
      <c r="AP17" s="653"/>
      <c r="AQ17" s="4"/>
      <c r="AR17"/>
    </row>
    <row r="18" spans="1:44" s="3" customFormat="1" ht="12.75" customHeight="1" x14ac:dyDescent="0.2">
      <c r="A18" s="909" t="s">
        <v>317</v>
      </c>
      <c r="B18" s="727">
        <v>22</v>
      </c>
      <c r="C18" s="728">
        <v>2</v>
      </c>
      <c r="D18" s="729">
        <v>2</v>
      </c>
      <c r="E18" s="729">
        <v>2</v>
      </c>
      <c r="F18" s="729">
        <v>1</v>
      </c>
      <c r="G18" s="729">
        <v>5</v>
      </c>
      <c r="H18" s="730">
        <v>3</v>
      </c>
      <c r="I18" s="730">
        <v>3</v>
      </c>
      <c r="J18" s="730">
        <v>5</v>
      </c>
      <c r="K18" s="730"/>
      <c r="L18" s="730">
        <v>2</v>
      </c>
      <c r="M18" s="730">
        <v>3</v>
      </c>
      <c r="N18" s="731">
        <v>3</v>
      </c>
      <c r="O18" s="730">
        <v>2</v>
      </c>
      <c r="P18" s="732">
        <v>2</v>
      </c>
      <c r="Q18" s="733">
        <v>2</v>
      </c>
      <c r="R18" s="734"/>
      <c r="S18" s="734">
        <v>2</v>
      </c>
      <c r="T18" s="734"/>
      <c r="U18" s="735"/>
      <c r="V18" s="736"/>
      <c r="W18" s="737"/>
      <c r="X18" s="1373"/>
      <c r="Y18" s="1374"/>
      <c r="Z18" s="1374"/>
      <c r="AA18" s="1374"/>
      <c r="AB18" s="1374"/>
      <c r="AC18" s="1375"/>
      <c r="AD18" s="910">
        <f t="shared" si="0"/>
        <v>39</v>
      </c>
      <c r="AE18" s="2"/>
      <c r="AF18" s="655"/>
      <c r="AG18" s="655"/>
      <c r="AH18" s="655"/>
      <c r="AI18" s="655"/>
      <c r="AJ18" s="655"/>
      <c r="AK18" s="653"/>
      <c r="AL18" s="653"/>
      <c r="AM18" s="653"/>
      <c r="AN18" s="655"/>
      <c r="AO18" s="655"/>
      <c r="AP18" s="653"/>
      <c r="AR18"/>
    </row>
    <row r="19" spans="1:44" s="3" customFormat="1" ht="12.75" customHeight="1" x14ac:dyDescent="0.2">
      <c r="A19" s="909" t="s">
        <v>317</v>
      </c>
      <c r="B19" s="727">
        <v>19</v>
      </c>
      <c r="C19" s="728">
        <v>2</v>
      </c>
      <c r="D19" s="729">
        <v>2</v>
      </c>
      <c r="E19" s="729">
        <v>2</v>
      </c>
      <c r="F19" s="729">
        <v>1</v>
      </c>
      <c r="G19" s="729">
        <v>5</v>
      </c>
      <c r="H19" s="730">
        <v>3</v>
      </c>
      <c r="I19" s="730">
        <v>3</v>
      </c>
      <c r="J19" s="730">
        <v>5</v>
      </c>
      <c r="K19" s="730"/>
      <c r="L19" s="730">
        <v>2</v>
      </c>
      <c r="M19" s="730">
        <v>3</v>
      </c>
      <c r="N19" s="731">
        <v>3</v>
      </c>
      <c r="O19" s="730">
        <v>2</v>
      </c>
      <c r="P19" s="732">
        <v>2</v>
      </c>
      <c r="Q19" s="738">
        <v>2</v>
      </c>
      <c r="R19" s="734"/>
      <c r="S19" s="734">
        <v>2</v>
      </c>
      <c r="T19" s="734"/>
      <c r="U19" s="735"/>
      <c r="V19" s="736"/>
      <c r="W19" s="737"/>
      <c r="X19" s="1373"/>
      <c r="Y19" s="1374"/>
      <c r="Z19" s="1374"/>
      <c r="AA19" s="1374"/>
      <c r="AB19" s="1374"/>
      <c r="AC19" s="1375"/>
      <c r="AD19" s="910">
        <f t="shared" si="0"/>
        <v>39</v>
      </c>
      <c r="AE19" s="2"/>
      <c r="AF19" s="655"/>
      <c r="AG19" s="655"/>
      <c r="AH19" s="655"/>
      <c r="AI19" s="655"/>
      <c r="AJ19" s="655"/>
      <c r="AK19" s="653"/>
      <c r="AL19" s="653"/>
      <c r="AM19" s="653"/>
      <c r="AN19" s="700"/>
      <c r="AO19" s="700"/>
      <c r="AP19" s="653"/>
      <c r="AR19"/>
    </row>
    <row r="20" spans="1:44" s="3" customFormat="1" ht="12.75" customHeight="1" x14ac:dyDescent="0.2">
      <c r="A20" s="909"/>
      <c r="B20" s="727"/>
      <c r="C20" s="728"/>
      <c r="D20" s="729"/>
      <c r="E20" s="729"/>
      <c r="F20" s="729"/>
      <c r="G20" s="729"/>
      <c r="H20" s="730"/>
      <c r="I20" s="730"/>
      <c r="J20" s="730"/>
      <c r="K20" s="730"/>
      <c r="L20" s="730"/>
      <c r="M20" s="730"/>
      <c r="N20" s="731"/>
      <c r="O20" s="730"/>
      <c r="P20" s="732"/>
      <c r="Q20" s="738"/>
      <c r="R20" s="734"/>
      <c r="S20" s="734"/>
      <c r="T20" s="734"/>
      <c r="U20" s="735"/>
      <c r="V20" s="736"/>
      <c r="W20" s="737"/>
      <c r="X20" s="1373"/>
      <c r="Y20" s="1374"/>
      <c r="Z20" s="1374"/>
      <c r="AA20" s="1374"/>
      <c r="AB20" s="1374"/>
      <c r="AC20" s="1375"/>
      <c r="AD20" s="910" t="str">
        <f t="shared" si="0"/>
        <v xml:space="preserve"> </v>
      </c>
      <c r="AE20" s="2"/>
      <c r="AF20" s="655"/>
      <c r="AG20" s="655"/>
      <c r="AH20" s="655"/>
      <c r="AI20" s="655"/>
      <c r="AJ20" s="655"/>
      <c r="AK20" s="653"/>
      <c r="AL20" s="653"/>
      <c r="AM20" s="653"/>
      <c r="AN20" s="700"/>
      <c r="AO20" s="700"/>
      <c r="AP20" s="653"/>
    </row>
    <row r="21" spans="1:44" s="3" customFormat="1" ht="12.75" customHeight="1" x14ac:dyDescent="0.2">
      <c r="A21" s="909" t="s">
        <v>318</v>
      </c>
      <c r="B21" s="727">
        <v>20</v>
      </c>
      <c r="C21" s="728">
        <v>3</v>
      </c>
      <c r="D21" s="729">
        <v>1</v>
      </c>
      <c r="E21" s="729">
        <v>3</v>
      </c>
      <c r="F21" s="729">
        <v>2</v>
      </c>
      <c r="G21" s="729">
        <v>4</v>
      </c>
      <c r="H21" s="730">
        <v>3</v>
      </c>
      <c r="I21" s="730">
        <v>2</v>
      </c>
      <c r="J21" s="730">
        <v>4</v>
      </c>
      <c r="K21" s="730">
        <v>1</v>
      </c>
      <c r="L21" s="730">
        <v>2</v>
      </c>
      <c r="M21" s="730">
        <v>3</v>
      </c>
      <c r="N21" s="731">
        <v>3</v>
      </c>
      <c r="O21" s="730">
        <v>2</v>
      </c>
      <c r="P21" s="732">
        <v>2</v>
      </c>
      <c r="Q21" s="738">
        <v>2</v>
      </c>
      <c r="R21" s="734"/>
      <c r="S21" s="734">
        <v>1</v>
      </c>
      <c r="T21" s="734"/>
      <c r="U21" s="735">
        <v>0.5</v>
      </c>
      <c r="V21" s="736"/>
      <c r="W21" s="737"/>
      <c r="X21" s="1373"/>
      <c r="Y21" s="1374"/>
      <c r="Z21" s="1374"/>
      <c r="AA21" s="1374"/>
      <c r="AB21" s="1374"/>
      <c r="AC21" s="1375"/>
      <c r="AD21" s="910">
        <f t="shared" si="0"/>
        <v>38.5</v>
      </c>
      <c r="AE21" s="2"/>
      <c r="AF21" s="655"/>
      <c r="AG21" s="655"/>
      <c r="AH21" s="655"/>
      <c r="AI21" s="655"/>
      <c r="AJ21" s="655"/>
      <c r="AK21" s="653"/>
      <c r="AL21" s="653"/>
      <c r="AM21" s="653"/>
      <c r="AN21" s="700"/>
      <c r="AO21" s="700"/>
      <c r="AP21" s="653"/>
    </row>
    <row r="22" spans="1:44" s="3" customFormat="1" ht="12.75" customHeight="1" x14ac:dyDescent="0.2">
      <c r="A22" s="909" t="s">
        <v>318</v>
      </c>
      <c r="B22" s="727">
        <v>20</v>
      </c>
      <c r="C22" s="728">
        <v>3</v>
      </c>
      <c r="D22" s="729">
        <v>1</v>
      </c>
      <c r="E22" s="729">
        <v>3</v>
      </c>
      <c r="F22" s="729">
        <v>2</v>
      </c>
      <c r="G22" s="729">
        <v>4</v>
      </c>
      <c r="H22" s="730">
        <v>3</v>
      </c>
      <c r="I22" s="730">
        <v>2</v>
      </c>
      <c r="J22" s="730">
        <v>4</v>
      </c>
      <c r="K22" s="730">
        <v>1</v>
      </c>
      <c r="L22" s="730">
        <v>2</v>
      </c>
      <c r="M22" s="730">
        <v>3</v>
      </c>
      <c r="N22" s="731">
        <v>3</v>
      </c>
      <c r="O22" s="730">
        <v>2</v>
      </c>
      <c r="P22" s="732">
        <v>2</v>
      </c>
      <c r="Q22" s="738">
        <v>2</v>
      </c>
      <c r="R22" s="734"/>
      <c r="S22" s="734">
        <v>1</v>
      </c>
      <c r="T22" s="734"/>
      <c r="U22" s="735">
        <v>0.5</v>
      </c>
      <c r="V22" s="736"/>
      <c r="W22" s="737"/>
      <c r="X22" s="1373"/>
      <c r="Y22" s="1374"/>
      <c r="Z22" s="1374"/>
      <c r="AA22" s="1374"/>
      <c r="AB22" s="1374"/>
      <c r="AC22" s="1375"/>
      <c r="AD22" s="910">
        <f t="shared" si="0"/>
        <v>38.5</v>
      </c>
      <c r="AE22" s="2"/>
      <c r="AF22" s="655"/>
      <c r="AG22" s="655"/>
      <c r="AH22" s="655"/>
      <c r="AI22" s="655"/>
      <c r="AJ22" s="655"/>
      <c r="AK22" s="653"/>
      <c r="AL22" s="653"/>
      <c r="AM22" s="653"/>
      <c r="AN22" s="700"/>
      <c r="AO22" s="700"/>
      <c r="AP22" s="700"/>
      <c r="AQ22" s="479"/>
    </row>
    <row r="23" spans="1:44" s="3" customFormat="1" ht="12.75" customHeight="1" x14ac:dyDescent="0.2">
      <c r="A23" s="909" t="s">
        <v>318</v>
      </c>
      <c r="B23" s="727">
        <v>20</v>
      </c>
      <c r="C23" s="728">
        <v>3</v>
      </c>
      <c r="D23" s="729">
        <v>1</v>
      </c>
      <c r="E23" s="729">
        <v>3</v>
      </c>
      <c r="F23" s="729">
        <v>2</v>
      </c>
      <c r="G23" s="729">
        <v>4</v>
      </c>
      <c r="H23" s="730">
        <v>3</v>
      </c>
      <c r="I23" s="730">
        <v>2</v>
      </c>
      <c r="J23" s="730">
        <v>4</v>
      </c>
      <c r="K23" s="730">
        <v>1</v>
      </c>
      <c r="L23" s="730">
        <v>2</v>
      </c>
      <c r="M23" s="730">
        <v>3</v>
      </c>
      <c r="N23" s="731">
        <v>3</v>
      </c>
      <c r="O23" s="730">
        <v>2</v>
      </c>
      <c r="P23" s="732">
        <v>2</v>
      </c>
      <c r="Q23" s="738">
        <v>2</v>
      </c>
      <c r="R23" s="734"/>
      <c r="S23" s="734">
        <v>1</v>
      </c>
      <c r="T23" s="734"/>
      <c r="U23" s="735">
        <v>0.5</v>
      </c>
      <c r="V23" s="736"/>
      <c r="W23" s="737"/>
      <c r="X23" s="1373"/>
      <c r="Y23" s="1374"/>
      <c r="Z23" s="1374"/>
      <c r="AA23" s="1374"/>
      <c r="AB23" s="1374"/>
      <c r="AC23" s="1375"/>
      <c r="AD23" s="910">
        <f t="shared" si="0"/>
        <v>38.5</v>
      </c>
      <c r="AE23" s="2"/>
      <c r="AF23" s="653"/>
      <c r="AG23" s="653"/>
      <c r="AH23" s="653"/>
      <c r="AI23" s="653"/>
      <c r="AJ23" s="653"/>
      <c r="AK23" s="653"/>
      <c r="AL23" s="653"/>
      <c r="AM23" s="653"/>
      <c r="AN23" s="700"/>
      <c r="AO23" s="700"/>
      <c r="AP23" s="700"/>
      <c r="AQ23" s="479"/>
    </row>
    <row r="24" spans="1:44" s="3" customFormat="1" ht="12.75" customHeight="1" x14ac:dyDescent="0.2">
      <c r="A24" s="909" t="s">
        <v>318</v>
      </c>
      <c r="B24" s="727">
        <v>21</v>
      </c>
      <c r="C24" s="728">
        <v>3</v>
      </c>
      <c r="D24" s="729">
        <v>1</v>
      </c>
      <c r="E24" s="729">
        <v>3</v>
      </c>
      <c r="F24" s="729">
        <v>2</v>
      </c>
      <c r="G24" s="729">
        <v>4</v>
      </c>
      <c r="H24" s="730">
        <v>3</v>
      </c>
      <c r="I24" s="730">
        <v>2</v>
      </c>
      <c r="J24" s="730">
        <v>4</v>
      </c>
      <c r="K24" s="730">
        <v>1</v>
      </c>
      <c r="L24" s="730">
        <v>2</v>
      </c>
      <c r="M24" s="730">
        <v>3</v>
      </c>
      <c r="N24" s="731">
        <v>3</v>
      </c>
      <c r="O24" s="730">
        <v>2</v>
      </c>
      <c r="P24" s="732">
        <v>2</v>
      </c>
      <c r="Q24" s="738">
        <v>2</v>
      </c>
      <c r="R24" s="734"/>
      <c r="S24" s="734">
        <v>1</v>
      </c>
      <c r="T24" s="734"/>
      <c r="U24" s="735">
        <v>0.5</v>
      </c>
      <c r="V24" s="736"/>
      <c r="W24" s="737"/>
      <c r="X24" s="1373"/>
      <c r="Y24" s="1374"/>
      <c r="Z24" s="1374"/>
      <c r="AA24" s="1374"/>
      <c r="AB24" s="1374"/>
      <c r="AC24" s="1375"/>
      <c r="AD24" s="910">
        <f t="shared" si="0"/>
        <v>38.5</v>
      </c>
      <c r="AE24" s="2"/>
      <c r="AF24" s="653"/>
      <c r="AG24" s="653"/>
      <c r="AH24" s="653"/>
      <c r="AI24" s="653"/>
      <c r="AJ24" s="653"/>
      <c r="AK24" s="653"/>
      <c r="AL24" s="653"/>
      <c r="AM24" s="653"/>
      <c r="AN24" s="700"/>
      <c r="AO24" s="700"/>
      <c r="AP24" s="700"/>
      <c r="AQ24" s="479"/>
    </row>
    <row r="25" spans="1:44" s="3" customFormat="1" ht="12.75" customHeight="1" x14ac:dyDescent="0.2">
      <c r="A25" s="909"/>
      <c r="B25" s="727"/>
      <c r="C25" s="728"/>
      <c r="D25" s="729"/>
      <c r="E25" s="729"/>
      <c r="F25" s="729"/>
      <c r="G25" s="729"/>
      <c r="H25" s="730"/>
      <c r="I25" s="730"/>
      <c r="J25" s="730"/>
      <c r="K25" s="730"/>
      <c r="L25" s="730"/>
      <c r="M25" s="730"/>
      <c r="N25" s="731"/>
      <c r="O25" s="730"/>
      <c r="P25" s="732"/>
      <c r="Q25" s="738"/>
      <c r="R25" s="734"/>
      <c r="S25" s="734"/>
      <c r="T25" s="734"/>
      <c r="U25" s="735"/>
      <c r="V25" s="736"/>
      <c r="W25" s="737"/>
      <c r="X25" s="1373"/>
      <c r="Y25" s="1374"/>
      <c r="Z25" s="1374"/>
      <c r="AA25" s="1374"/>
      <c r="AB25" s="1374"/>
      <c r="AC25" s="1375"/>
      <c r="AD25" s="910" t="str">
        <f t="shared" si="0"/>
        <v xml:space="preserve"> </v>
      </c>
      <c r="AE25" s="2"/>
      <c r="AF25" s="653"/>
      <c r="AG25" s="653"/>
      <c r="AH25" s="653"/>
      <c r="AI25" s="653"/>
      <c r="AJ25" s="653"/>
      <c r="AK25" s="653"/>
      <c r="AL25" s="653"/>
      <c r="AM25" s="653"/>
      <c r="AN25" s="700"/>
      <c r="AO25" s="700"/>
      <c r="AP25" s="700"/>
      <c r="AQ25" s="479"/>
    </row>
    <row r="26" spans="1:44" s="3" customFormat="1" ht="12.75" customHeight="1" x14ac:dyDescent="0.2">
      <c r="A26" s="909"/>
      <c r="B26" s="727"/>
      <c r="C26" s="911"/>
      <c r="D26" s="912"/>
      <c r="E26" s="912"/>
      <c r="F26" s="912"/>
      <c r="G26" s="912"/>
      <c r="H26" s="913"/>
      <c r="I26" s="913"/>
      <c r="J26" s="913"/>
      <c r="K26" s="913"/>
      <c r="L26" s="913"/>
      <c r="M26" s="913"/>
      <c r="N26" s="914"/>
      <c r="O26" s="913"/>
      <c r="P26" s="915"/>
      <c r="Q26" s="916"/>
      <c r="R26" s="917"/>
      <c r="S26" s="917"/>
      <c r="T26" s="917"/>
      <c r="U26" s="918"/>
      <c r="V26" s="919"/>
      <c r="W26" s="920"/>
      <c r="X26" s="1373"/>
      <c r="Y26" s="1374"/>
      <c r="Z26" s="1374"/>
      <c r="AA26" s="1374"/>
      <c r="AB26" s="1374"/>
      <c r="AC26" s="1375"/>
      <c r="AD26" s="910" t="str">
        <f t="shared" si="0"/>
        <v xml:space="preserve"> </v>
      </c>
      <c r="AE26" s="2"/>
      <c r="AF26" s="653"/>
      <c r="AG26" s="653"/>
      <c r="AH26" s="653"/>
      <c r="AI26" s="653"/>
      <c r="AJ26" s="653"/>
      <c r="AK26" s="653"/>
      <c r="AL26" s="653"/>
      <c r="AM26" s="653"/>
      <c r="AN26" s="700"/>
      <c r="AO26" s="700"/>
      <c r="AP26" s="700"/>
      <c r="AQ26" s="479"/>
    </row>
    <row r="27" spans="1:44" s="3" customFormat="1" ht="12.75" customHeight="1" thickBot="1" x14ac:dyDescent="0.25">
      <c r="A27" s="921"/>
      <c r="B27" s="922"/>
      <c r="C27" s="923"/>
      <c r="D27" s="924"/>
      <c r="E27" s="924"/>
      <c r="F27" s="924"/>
      <c r="G27" s="924"/>
      <c r="H27" s="925"/>
      <c r="I27" s="925"/>
      <c r="J27" s="925"/>
      <c r="K27" s="925"/>
      <c r="L27" s="925"/>
      <c r="M27" s="925"/>
      <c r="N27" s="926"/>
      <c r="O27" s="925"/>
      <c r="P27" s="927"/>
      <c r="Q27" s="928"/>
      <c r="R27" s="929"/>
      <c r="S27" s="929"/>
      <c r="T27" s="929"/>
      <c r="U27" s="930"/>
      <c r="V27" s="931"/>
      <c r="W27" s="932"/>
      <c r="X27" s="1376"/>
      <c r="Y27" s="1377"/>
      <c r="Z27" s="1377"/>
      <c r="AA27" s="1377"/>
      <c r="AB27" s="1377"/>
      <c r="AC27" s="1378"/>
      <c r="AD27" s="910" t="str">
        <f t="shared" si="0"/>
        <v xml:space="preserve"> </v>
      </c>
      <c r="AE27" s="2"/>
      <c r="AF27" s="653"/>
      <c r="AG27" s="653"/>
      <c r="AH27" s="653"/>
      <c r="AI27" s="653"/>
      <c r="AJ27" s="653"/>
      <c r="AK27" s="653"/>
      <c r="AL27" s="653"/>
      <c r="AM27" s="611"/>
      <c r="AN27" s="653"/>
      <c r="AO27" s="653"/>
      <c r="AP27" s="700"/>
      <c r="AQ27" s="479"/>
    </row>
    <row r="28" spans="1:44" s="24" customFormat="1" ht="14.1" customHeight="1" thickBot="1" x14ac:dyDescent="0.25">
      <c r="A28" s="933" t="s">
        <v>101</v>
      </c>
      <c r="B28" s="934"/>
      <c r="C28" s="935">
        <f t="shared" ref="C28:U28" si="1">IF(SUM(C9:C27)&gt;0,SUM(C9:C27)," ")</f>
        <v>37</v>
      </c>
      <c r="D28" s="935">
        <f t="shared" si="1"/>
        <v>24</v>
      </c>
      <c r="E28" s="935">
        <f t="shared" si="1"/>
        <v>37</v>
      </c>
      <c r="F28" s="935">
        <f t="shared" si="1"/>
        <v>23</v>
      </c>
      <c r="G28" s="935">
        <f t="shared" si="1"/>
        <v>61</v>
      </c>
      <c r="H28" s="935">
        <f t="shared" si="1"/>
        <v>42</v>
      </c>
      <c r="I28" s="935">
        <f t="shared" si="1"/>
        <v>38</v>
      </c>
      <c r="J28" s="935">
        <f t="shared" si="1"/>
        <v>66</v>
      </c>
      <c r="K28" s="935">
        <f t="shared" si="1"/>
        <v>9</v>
      </c>
      <c r="L28" s="935">
        <f t="shared" si="1"/>
        <v>28</v>
      </c>
      <c r="M28" s="935">
        <f t="shared" si="1"/>
        <v>42</v>
      </c>
      <c r="N28" s="935">
        <f t="shared" si="1"/>
        <v>27</v>
      </c>
      <c r="O28" s="935">
        <f t="shared" si="1"/>
        <v>28</v>
      </c>
      <c r="P28" s="935">
        <f t="shared" si="1"/>
        <v>28</v>
      </c>
      <c r="Q28" s="935">
        <f t="shared" si="1"/>
        <v>26</v>
      </c>
      <c r="R28" s="935">
        <f t="shared" si="1"/>
        <v>11</v>
      </c>
      <c r="S28" s="935">
        <f t="shared" si="1"/>
        <v>14</v>
      </c>
      <c r="T28" s="935" t="str">
        <f>IF(SUM(T9:T27)&gt;0,SUM(T9:T27)," ")</f>
        <v xml:space="preserve"> </v>
      </c>
      <c r="U28" s="935">
        <f t="shared" si="1"/>
        <v>4.5</v>
      </c>
      <c r="V28" s="935">
        <f>IF(SUM(V9:V27)&gt;0,SUM(V9:V27)," ")</f>
        <v>2</v>
      </c>
      <c r="W28" s="936">
        <f>IF(SUM(W9:W27)&gt;0,SUM(W9:W27)," ")</f>
        <v>2</v>
      </c>
      <c r="X28" s="23"/>
      <c r="Y28" s="23"/>
      <c r="Z28" s="23"/>
      <c r="AA28" s="23"/>
      <c r="AB28" s="23"/>
      <c r="AC28" s="21"/>
      <c r="AD28" s="937">
        <f>IF(SUM(AD9:AD27)&gt;0,SUM(AD9:AD27),0)</f>
        <v>547.5</v>
      </c>
      <c r="AE28" s="21"/>
      <c r="AF28" s="611"/>
      <c r="AG28" s="611"/>
      <c r="AH28" s="611"/>
      <c r="AI28" s="611"/>
      <c r="AJ28" s="638"/>
      <c r="AK28" s="611"/>
      <c r="AL28" s="611"/>
      <c r="AM28" s="611"/>
      <c r="AN28" s="653"/>
      <c r="AO28" s="653"/>
      <c r="AP28" s="653"/>
      <c r="AQ28" s="78"/>
    </row>
    <row r="29" spans="1:44" s="24" customFormat="1" ht="14.1" customHeight="1" x14ac:dyDescent="0.2">
      <c r="A29" s="740"/>
      <c r="B29" s="741"/>
      <c r="C29" s="741"/>
      <c r="D29" s="742"/>
      <c r="E29" s="742"/>
      <c r="F29" s="938"/>
      <c r="G29" s="939"/>
      <c r="H29" s="940"/>
      <c r="I29" s="941"/>
      <c r="J29" s="742"/>
      <c r="K29" s="743">
        <f>IF(COUNTIF(K9:K27,"&gt;0")&gt;0,COUNTIF(K9:K27,"&gt;0")," ")</f>
        <v>9</v>
      </c>
      <c r="L29" s="743"/>
      <c r="M29" s="743"/>
      <c r="N29" s="942"/>
      <c r="O29" s="743"/>
      <c r="P29" s="747"/>
      <c r="Q29" s="748">
        <f>IF(COUNTIF(P9:Q27,"&gt;0")&gt;0,COUNTIF(P9:Q27,"&gt;0")," ")</f>
        <v>27</v>
      </c>
      <c r="R29" s="743"/>
      <c r="S29" s="743"/>
      <c r="T29" s="743"/>
      <c r="U29" s="743">
        <f>IF(COUNTIF(U9:U27,"&gt;0")&gt;0,COUNTIF(U9:U27,"&gt;0")," ")</f>
        <v>9</v>
      </c>
      <c r="V29" s="741"/>
      <c r="W29" s="743"/>
      <c r="X29" s="739"/>
      <c r="Y29" s="23"/>
      <c r="Z29" s="23"/>
      <c r="AA29" s="23"/>
      <c r="AB29" s="23"/>
      <c r="AC29" s="21"/>
      <c r="AD29" s="943"/>
      <c r="AE29" s="27"/>
      <c r="AF29" s="611"/>
      <c r="AG29" s="611"/>
      <c r="AH29" s="611"/>
      <c r="AI29" s="611"/>
      <c r="AJ29" s="611"/>
      <c r="AK29" s="611"/>
      <c r="AL29" s="611"/>
      <c r="AM29" s="611"/>
      <c r="AN29" s="653"/>
      <c r="AO29" s="653"/>
      <c r="AP29" s="653"/>
      <c r="AQ29" s="78"/>
    </row>
    <row r="30" spans="1:44" s="24" customFormat="1" ht="14.1" customHeight="1" thickBot="1" x14ac:dyDescent="0.25">
      <c r="A30" s="122"/>
      <c r="D30" s="23"/>
      <c r="E30" s="23"/>
      <c r="F30" s="641"/>
      <c r="G30" s="616"/>
      <c r="H30" s="639"/>
      <c r="I30" s="640"/>
      <c r="J30" s="23"/>
      <c r="K30" s="23"/>
      <c r="L30" s="23"/>
      <c r="M30" s="23"/>
      <c r="N30" s="636"/>
      <c r="O30" s="23"/>
      <c r="P30" s="749" t="s">
        <v>84</v>
      </c>
      <c r="Q30" s="750">
        <f>IF(P9="","",SUM(B9:B27)/Q29)</f>
        <v>11</v>
      </c>
      <c r="R30" s="23"/>
      <c r="S30" s="23"/>
      <c r="V30" s="23"/>
      <c r="W30" s="23"/>
      <c r="X30" s="23"/>
      <c r="Y30" s="23"/>
      <c r="Z30" s="23"/>
      <c r="AA30" s="23"/>
      <c r="AB30" s="23"/>
      <c r="AC30" s="21"/>
      <c r="AD30" s="944"/>
      <c r="AE30" s="181"/>
      <c r="AF30" s="611"/>
      <c r="AG30" s="611"/>
      <c r="AH30" s="611"/>
      <c r="AI30" s="611"/>
      <c r="AJ30" s="611"/>
      <c r="AK30" s="611"/>
      <c r="AL30" s="611"/>
      <c r="AM30" s="611"/>
      <c r="AN30" s="611"/>
      <c r="AO30" s="611"/>
      <c r="AP30" s="611"/>
      <c r="AQ30" s="78"/>
    </row>
    <row r="31" spans="1:44" s="26" customFormat="1" ht="12.75" customHeight="1" x14ac:dyDescent="0.2">
      <c r="A31" s="1512" t="s">
        <v>254</v>
      </c>
      <c r="B31" s="1380"/>
      <c r="C31" s="1472"/>
      <c r="D31" s="631"/>
      <c r="E31" s="1485" t="s">
        <v>79</v>
      </c>
      <c r="F31" s="1122"/>
      <c r="G31" s="1122"/>
      <c r="H31" s="1122"/>
      <c r="I31" s="1122"/>
      <c r="J31" s="1122"/>
      <c r="K31" s="1366"/>
      <c r="L31" s="1486"/>
      <c r="M31" s="755"/>
      <c r="N31" s="1471" t="s">
        <v>247</v>
      </c>
      <c r="O31" s="1380"/>
      <c r="P31" s="1472"/>
      <c r="Q31" s="754"/>
      <c r="R31" s="1370" t="s">
        <v>85</v>
      </c>
      <c r="S31" s="1371"/>
      <c r="T31" s="1371"/>
      <c r="U31" s="1371"/>
      <c r="V31" s="1371"/>
      <c r="W31" s="1372"/>
      <c r="X31" s="754"/>
      <c r="Y31" s="1365" t="s">
        <v>170</v>
      </c>
      <c r="Z31" s="1366"/>
      <c r="AA31" s="1366"/>
      <c r="AB31" s="1366"/>
      <c r="AC31" s="1361">
        <f>IF(AD28&gt;0,SUM(AD28,K50),0)</f>
        <v>565.5</v>
      </c>
      <c r="AD31" s="1362"/>
      <c r="AE31" s="1406" t="s">
        <v>169</v>
      </c>
      <c r="AF31" s="1388" t="s">
        <v>235</v>
      </c>
      <c r="AG31" s="1389"/>
    </row>
    <row r="32" spans="1:44" s="26" customFormat="1" ht="12.75" customHeight="1" thickBot="1" x14ac:dyDescent="0.25">
      <c r="A32" s="1516" t="s">
        <v>148</v>
      </c>
      <c r="B32" s="1518" t="s">
        <v>100</v>
      </c>
      <c r="C32" s="1483" t="s">
        <v>257</v>
      </c>
      <c r="D32" s="1497"/>
      <c r="E32" s="1498" t="s">
        <v>99</v>
      </c>
      <c r="F32" s="1501" t="s">
        <v>98</v>
      </c>
      <c r="G32" s="1394" t="s">
        <v>97</v>
      </c>
      <c r="H32" s="1395"/>
      <c r="I32" s="1395"/>
      <c r="J32" s="1395"/>
      <c r="K32" s="1396"/>
      <c r="L32" s="1397"/>
      <c r="M32" s="755"/>
      <c r="N32" s="1431" t="s">
        <v>334</v>
      </c>
      <c r="O32" s="1432"/>
      <c r="P32" s="1433"/>
      <c r="Q32" s="617"/>
      <c r="R32" s="1371"/>
      <c r="S32" s="1371"/>
      <c r="T32" s="1371"/>
      <c r="U32" s="1371"/>
      <c r="V32" s="1371"/>
      <c r="W32" s="1372"/>
      <c r="X32" s="620"/>
      <c r="Y32" s="1367"/>
      <c r="Z32" s="1363"/>
      <c r="AA32" s="1363"/>
      <c r="AB32" s="1363"/>
      <c r="AC32" s="1363"/>
      <c r="AD32" s="1364"/>
      <c r="AE32" s="1406"/>
      <c r="AF32" s="1388"/>
      <c r="AG32" s="1389"/>
    </row>
    <row r="33" spans="1:43" s="26" customFormat="1" ht="12.75" customHeight="1" x14ac:dyDescent="0.2">
      <c r="A33" s="1517"/>
      <c r="B33" s="1519"/>
      <c r="C33" s="1484"/>
      <c r="D33" s="1497"/>
      <c r="E33" s="1499"/>
      <c r="F33" s="1502"/>
      <c r="G33" s="1398"/>
      <c r="H33" s="1399"/>
      <c r="I33" s="1399"/>
      <c r="J33" s="1399"/>
      <c r="K33" s="1400"/>
      <c r="L33" s="1401"/>
      <c r="M33" s="755"/>
      <c r="N33" s="1434"/>
      <c r="O33" s="1435"/>
      <c r="P33" s="1436"/>
      <c r="Q33" s="754"/>
      <c r="R33" s="1411" t="s">
        <v>96</v>
      </c>
      <c r="S33" s="1411"/>
      <c r="T33" s="1411"/>
      <c r="U33" s="1411"/>
      <c r="V33" s="1409">
        <f>IF(B9&gt;0,SUM(B9:B27),"")</f>
        <v>297</v>
      </c>
      <c r="W33" s="1372"/>
      <c r="X33" s="754"/>
      <c r="Y33" s="91"/>
      <c r="Z33" s="91"/>
      <c r="AA33" s="91"/>
      <c r="AB33" s="91"/>
      <c r="AC33" s="91"/>
      <c r="AD33" s="673"/>
      <c r="AE33" s="637"/>
    </row>
    <row r="34" spans="1:43" s="26" customFormat="1" ht="12.75" customHeight="1" x14ac:dyDescent="0.2">
      <c r="A34" s="1517"/>
      <c r="B34" s="1519"/>
      <c r="C34" s="1484"/>
      <c r="D34" s="1497"/>
      <c r="E34" s="1499"/>
      <c r="F34" s="1502"/>
      <c r="G34" s="1398"/>
      <c r="H34" s="1399"/>
      <c r="I34" s="1399"/>
      <c r="J34" s="1399"/>
      <c r="K34" s="1400"/>
      <c r="L34" s="1401"/>
      <c r="M34" s="755"/>
      <c r="N34" s="1434"/>
      <c r="O34" s="1435"/>
      <c r="P34" s="1436"/>
      <c r="Q34" s="754"/>
      <c r="R34" s="1412"/>
      <c r="S34" s="1412"/>
      <c r="T34" s="1412"/>
      <c r="U34" s="1412"/>
      <c r="V34" s="1410"/>
      <c r="W34" s="1372"/>
      <c r="X34" s="754"/>
      <c r="Y34" s="967"/>
      <c r="Z34" s="967"/>
      <c r="AA34" s="968"/>
      <c r="AB34" s="24"/>
      <c r="AC34" s="24"/>
      <c r="AD34" s="966"/>
      <c r="AE34" s="3"/>
      <c r="AF34" s="1386"/>
      <c r="AG34" s="1387"/>
    </row>
    <row r="35" spans="1:43" s="26" customFormat="1" ht="12.75" customHeight="1" x14ac:dyDescent="0.2">
      <c r="A35" s="1517"/>
      <c r="B35" s="1519"/>
      <c r="C35" s="1484"/>
      <c r="D35" s="1497"/>
      <c r="E35" s="1500"/>
      <c r="F35" s="1503"/>
      <c r="G35" s="1402"/>
      <c r="H35" s="1403"/>
      <c r="I35" s="1403"/>
      <c r="J35" s="1403"/>
      <c r="K35" s="1404"/>
      <c r="L35" s="1405"/>
      <c r="M35" s="755"/>
      <c r="N35" s="1434"/>
      <c r="O35" s="1435"/>
      <c r="P35" s="1436"/>
      <c r="Q35" s="754"/>
      <c r="R35" s="1411" t="s">
        <v>95</v>
      </c>
      <c r="S35" s="1411"/>
      <c r="T35" s="1411"/>
      <c r="U35" s="1411"/>
      <c r="V35" s="1504">
        <f>IF(COUNTA(B9:B27)=0,"",COUNTA(B9:B27))</f>
        <v>14</v>
      </c>
      <c r="W35" s="1372"/>
      <c r="X35" s="754"/>
      <c r="AD35" s="701"/>
      <c r="AL35" s="611"/>
      <c r="AM35" s="611"/>
      <c r="AN35" s="611"/>
      <c r="AO35" s="611"/>
      <c r="AP35" s="611"/>
      <c r="AQ35" s="611"/>
    </row>
    <row r="36" spans="1:43" s="26" customFormat="1" ht="12.75" customHeight="1" x14ac:dyDescent="0.2">
      <c r="A36" s="945" t="s">
        <v>319</v>
      </c>
      <c r="B36" s="946">
        <v>31</v>
      </c>
      <c r="C36" s="947">
        <v>7</v>
      </c>
      <c r="D36" s="632"/>
      <c r="E36" s="674">
        <v>15</v>
      </c>
      <c r="F36" s="675">
        <v>1</v>
      </c>
      <c r="G36" s="1390" t="s">
        <v>322</v>
      </c>
      <c r="H36" s="1195"/>
      <c r="I36" s="1195"/>
      <c r="J36" s="1195"/>
      <c r="K36" s="1195"/>
      <c r="L36" s="1196"/>
      <c r="M36" s="755"/>
      <c r="N36" s="1424">
        <v>188</v>
      </c>
      <c r="O36" s="1425"/>
      <c r="P36" s="1426"/>
      <c r="Q36" s="621"/>
      <c r="R36" s="1412"/>
      <c r="S36" s="1412"/>
      <c r="T36" s="1412"/>
      <c r="U36" s="1412"/>
      <c r="V36" s="1504"/>
      <c r="W36" s="1372"/>
      <c r="X36" s="623"/>
      <c r="Y36" s="610"/>
      <c r="Z36" s="610"/>
      <c r="AA36" s="610"/>
      <c r="AB36" s="610"/>
      <c r="AD36" s="667"/>
      <c r="AE36" s="643"/>
      <c r="AK36" s="3"/>
      <c r="AL36" s="611"/>
      <c r="AM36" s="611"/>
      <c r="AN36" s="653"/>
      <c r="AO36" s="653"/>
      <c r="AP36" s="653"/>
      <c r="AQ36" s="611"/>
    </row>
    <row r="37" spans="1:43" s="26" customFormat="1" ht="12.75" customHeight="1" x14ac:dyDescent="0.2">
      <c r="A37" s="945"/>
      <c r="B37" s="946"/>
      <c r="C37" s="947"/>
      <c r="D37" s="632"/>
      <c r="E37" s="948">
        <v>12</v>
      </c>
      <c r="F37" s="949">
        <v>1</v>
      </c>
      <c r="G37" s="1390" t="s">
        <v>323</v>
      </c>
      <c r="H37" s="1195"/>
      <c r="I37" s="1195"/>
      <c r="J37" s="1195"/>
      <c r="K37" s="1195"/>
      <c r="L37" s="1196"/>
      <c r="M37" s="755"/>
      <c r="N37" s="1427"/>
      <c r="O37" s="1425"/>
      <c r="P37" s="1426"/>
      <c r="Q37" s="621"/>
      <c r="R37" s="1413" t="s">
        <v>94</v>
      </c>
      <c r="S37" s="1412"/>
      <c r="T37" s="1412"/>
      <c r="U37" s="1412"/>
      <c r="V37" s="1505">
        <f>IF(ISERROR(V33/V35)," ",(V33/V35))</f>
        <v>21.214285714285715</v>
      </c>
      <c r="W37" s="1372"/>
      <c r="X37" s="623"/>
      <c r="Y37" s="610"/>
      <c r="Z37" s="610"/>
      <c r="AA37" s="610"/>
      <c r="AB37" s="610"/>
      <c r="AD37" s="667"/>
      <c r="AE37" s="643"/>
      <c r="AK37" s="18"/>
      <c r="AL37" s="611"/>
      <c r="AM37" s="611"/>
      <c r="AN37" s="611"/>
      <c r="AO37" s="611"/>
      <c r="AP37" s="611"/>
      <c r="AQ37" s="611"/>
    </row>
    <row r="38" spans="1:43" s="26" customFormat="1" ht="12.75" customHeight="1" x14ac:dyDescent="0.2">
      <c r="A38" s="945"/>
      <c r="B38" s="946"/>
      <c r="C38" s="947"/>
      <c r="D38" s="632"/>
      <c r="E38" s="948">
        <v>25</v>
      </c>
      <c r="F38" s="949">
        <v>2</v>
      </c>
      <c r="G38" s="1390" t="s">
        <v>324</v>
      </c>
      <c r="H38" s="1195"/>
      <c r="I38" s="1195"/>
      <c r="J38" s="1195"/>
      <c r="K38" s="1195"/>
      <c r="L38" s="1196"/>
      <c r="M38" s="755"/>
      <c r="N38" s="1428"/>
      <c r="O38" s="1429"/>
      <c r="P38" s="1430"/>
      <c r="Q38" s="621"/>
      <c r="R38" s="1412"/>
      <c r="S38" s="1412"/>
      <c r="T38" s="1412"/>
      <c r="U38" s="1412"/>
      <c r="V38" s="1506"/>
      <c r="W38" s="1372"/>
      <c r="X38" s="623"/>
      <c r="Y38" s="610"/>
      <c r="Z38" s="610"/>
      <c r="AA38" s="610"/>
      <c r="AB38" s="610"/>
      <c r="AD38" s="676"/>
      <c r="AE38" s="643"/>
      <c r="AF38" s="18"/>
      <c r="AG38" s="650"/>
      <c r="AH38" s="650"/>
      <c r="AI38" s="651"/>
      <c r="AJ38" s="651"/>
      <c r="AK38" s="3"/>
      <c r="AL38" s="654"/>
      <c r="AM38" s="654"/>
      <c r="AN38" s="654"/>
      <c r="AO38" s="654"/>
      <c r="AP38" s="653"/>
      <c r="AQ38" s="611"/>
    </row>
    <row r="39" spans="1:43" ht="12.75" customHeight="1" x14ac:dyDescent="0.2">
      <c r="A39" s="945"/>
      <c r="B39" s="946"/>
      <c r="C39" s="947"/>
      <c r="D39" s="632"/>
      <c r="E39" s="948">
        <v>35</v>
      </c>
      <c r="F39" s="949">
        <v>2</v>
      </c>
      <c r="G39" s="1390" t="s">
        <v>325</v>
      </c>
      <c r="H39" s="1195"/>
      <c r="I39" s="1195"/>
      <c r="J39" s="1195"/>
      <c r="K39" s="1195"/>
      <c r="L39" s="1196"/>
      <c r="M39" s="755"/>
      <c r="N39" s="1465" t="s">
        <v>333</v>
      </c>
      <c r="O39" s="1466"/>
      <c r="P39" s="1467"/>
      <c r="Q39" s="621"/>
      <c r="R39" s="1414" t="s">
        <v>266</v>
      </c>
      <c r="S39" s="1412"/>
      <c r="T39" s="1412"/>
      <c r="U39" s="1412"/>
      <c r="V39" s="1507">
        <f>IF(B9&gt;0,AC31/V33,"")</f>
        <v>1.904040404040404</v>
      </c>
      <c r="W39" s="1372"/>
      <c r="X39" s="623"/>
      <c r="Y39" s="1490" t="s">
        <v>52</v>
      </c>
      <c r="Z39" s="1372"/>
      <c r="AA39" s="1372"/>
      <c r="AB39" s="1372"/>
      <c r="AC39" s="1372"/>
      <c r="AD39" s="1372"/>
      <c r="AE39" s="643"/>
      <c r="AF39" s="1383" t="s">
        <v>56</v>
      </c>
      <c r="AG39" s="1384"/>
      <c r="AH39" s="1384"/>
      <c r="AI39" s="1384"/>
      <c r="AJ39" s="1385"/>
      <c r="AK39" s="644"/>
      <c r="AL39" s="652"/>
      <c r="AM39" s="652"/>
      <c r="AN39" s="652"/>
      <c r="AO39" s="652"/>
      <c r="AP39" s="181"/>
      <c r="AQ39" s="655"/>
    </row>
    <row r="40" spans="1:43" ht="12.75" customHeight="1" x14ac:dyDescent="0.2">
      <c r="A40" s="945"/>
      <c r="B40" s="946"/>
      <c r="C40" s="947"/>
      <c r="D40" s="632"/>
      <c r="E40" s="948">
        <v>10</v>
      </c>
      <c r="F40" s="949">
        <v>1</v>
      </c>
      <c r="G40" s="1390" t="s">
        <v>326</v>
      </c>
      <c r="H40" s="1195"/>
      <c r="I40" s="1195"/>
      <c r="J40" s="1195"/>
      <c r="K40" s="1195"/>
      <c r="L40" s="1196"/>
      <c r="M40" s="755"/>
      <c r="N40" s="1468"/>
      <c r="O40" s="1469"/>
      <c r="P40" s="1470"/>
      <c r="Q40" s="621"/>
      <c r="R40" s="1412"/>
      <c r="S40" s="1412"/>
      <c r="T40" s="1412"/>
      <c r="U40" s="1412"/>
      <c r="V40" s="1508"/>
      <c r="W40" s="1372"/>
      <c r="X40" s="623"/>
      <c r="Y40" s="647"/>
      <c r="Z40" s="610"/>
      <c r="AA40" s="668"/>
      <c r="AB40" s="1487" t="s">
        <v>102</v>
      </c>
      <c r="AC40" s="1491" t="s">
        <v>54</v>
      </c>
      <c r="AD40" s="1492"/>
      <c r="AE40" s="643"/>
      <c r="AF40" s="1381" t="s">
        <v>41</v>
      </c>
      <c r="AG40" s="1381" t="s">
        <v>338</v>
      </c>
      <c r="AH40" s="1381" t="s">
        <v>40</v>
      </c>
      <c r="AI40" s="1381" t="s">
        <v>57</v>
      </c>
      <c r="AJ40" s="1381" t="s">
        <v>55</v>
      </c>
      <c r="AK40" s="644"/>
      <c r="AL40" s="652"/>
      <c r="AM40" s="652"/>
      <c r="AN40" s="652"/>
      <c r="AO40" s="652"/>
      <c r="AP40" s="181"/>
      <c r="AQ40" s="655"/>
    </row>
    <row r="41" spans="1:43" ht="12.75" customHeight="1" x14ac:dyDescent="0.2">
      <c r="A41" s="945"/>
      <c r="B41" s="946"/>
      <c r="C41" s="947"/>
      <c r="D41" s="632"/>
      <c r="E41" s="948">
        <v>16</v>
      </c>
      <c r="F41" s="949">
        <v>1</v>
      </c>
      <c r="G41" s="1390" t="s">
        <v>327</v>
      </c>
      <c r="H41" s="1195"/>
      <c r="I41" s="1195"/>
      <c r="J41" s="1195"/>
      <c r="K41" s="1195"/>
      <c r="L41" s="1196"/>
      <c r="M41" s="755"/>
      <c r="N41" s="1468"/>
      <c r="O41" s="1469"/>
      <c r="P41" s="1470"/>
      <c r="Q41" s="621"/>
      <c r="R41" s="174"/>
      <c r="S41" s="174"/>
      <c r="T41" s="174"/>
      <c r="U41" s="174"/>
      <c r="V41" s="642"/>
      <c r="W41" s="622"/>
      <c r="X41" s="623"/>
      <c r="Y41" s="647"/>
      <c r="Z41" s="610"/>
      <c r="AA41" s="668"/>
      <c r="AB41" s="1488"/>
      <c r="AC41" s="1493"/>
      <c r="AD41" s="1494"/>
      <c r="AE41" s="643"/>
      <c r="AF41" s="1382"/>
      <c r="AG41" s="1382"/>
      <c r="AH41" s="1382"/>
      <c r="AI41" s="1382"/>
      <c r="AJ41" s="1382"/>
      <c r="AK41" s="644"/>
      <c r="AL41" s="652"/>
      <c r="AM41" s="652"/>
      <c r="AN41" s="652"/>
      <c r="AO41" s="652"/>
      <c r="AP41" s="181"/>
      <c r="AQ41" s="655"/>
    </row>
    <row r="42" spans="1:43" ht="12.75" customHeight="1" x14ac:dyDescent="0.2">
      <c r="A42" s="945"/>
      <c r="B42" s="946"/>
      <c r="C42" s="947"/>
      <c r="D42" s="632"/>
      <c r="E42" s="948">
        <v>10</v>
      </c>
      <c r="F42" s="949">
        <v>1</v>
      </c>
      <c r="G42" s="1390" t="s">
        <v>328</v>
      </c>
      <c r="H42" s="1195"/>
      <c r="I42" s="1195"/>
      <c r="J42" s="1195"/>
      <c r="K42" s="1195"/>
      <c r="L42" s="1196"/>
      <c r="M42" s="755"/>
      <c r="N42" s="1468"/>
      <c r="O42" s="1469"/>
      <c r="P42" s="1470"/>
      <c r="Q42" s="621"/>
      <c r="R42" s="158" t="s">
        <v>93</v>
      </c>
      <c r="S42" s="174"/>
      <c r="T42" s="174"/>
      <c r="U42" s="174"/>
      <c r="V42" s="642"/>
      <c r="W42" s="622"/>
      <c r="X42" s="623"/>
      <c r="Y42" s="647"/>
      <c r="Z42" s="610"/>
      <c r="AA42" s="668"/>
      <c r="AB42" s="1488"/>
      <c r="AC42" s="1493"/>
      <c r="AD42" s="1494"/>
      <c r="AE42" s="643"/>
      <c r="AF42" s="1382"/>
      <c r="AG42" s="1382"/>
      <c r="AH42" s="1382"/>
      <c r="AI42" s="1382"/>
      <c r="AJ42" s="1382"/>
      <c r="AK42" s="644"/>
      <c r="AL42" s="652"/>
      <c r="AM42" s="652"/>
      <c r="AN42" s="652"/>
      <c r="AO42" s="652"/>
      <c r="AP42" s="181"/>
      <c r="AQ42" s="655"/>
    </row>
    <row r="43" spans="1:43" ht="12.75" customHeight="1" x14ac:dyDescent="0.2">
      <c r="A43" s="945"/>
      <c r="B43" s="946"/>
      <c r="C43" s="947"/>
      <c r="D43" s="632"/>
      <c r="E43" s="948">
        <v>17</v>
      </c>
      <c r="F43" s="949">
        <v>2</v>
      </c>
      <c r="G43" s="1390" t="s">
        <v>329</v>
      </c>
      <c r="H43" s="1195"/>
      <c r="I43" s="1195"/>
      <c r="J43" s="1195"/>
      <c r="K43" s="1195"/>
      <c r="L43" s="1196"/>
      <c r="M43" s="755"/>
      <c r="N43" s="1468"/>
      <c r="O43" s="1469"/>
      <c r="P43" s="1470"/>
      <c r="Q43" s="621"/>
      <c r="R43" s="1513" t="s">
        <v>92</v>
      </c>
      <c r="S43" s="1297"/>
      <c r="T43" s="1509"/>
      <c r="U43" s="1510"/>
      <c r="V43" s="1510"/>
      <c r="W43" s="1511"/>
      <c r="X43" s="624"/>
      <c r="Y43" s="647"/>
      <c r="Z43" s="610"/>
      <c r="AA43" s="668"/>
      <c r="AB43" s="1488"/>
      <c r="AC43" s="1493"/>
      <c r="AD43" s="1494"/>
      <c r="AE43" s="643"/>
      <c r="AF43" s="1382"/>
      <c r="AG43" s="1382"/>
      <c r="AH43" s="1382"/>
      <c r="AI43" s="1382"/>
      <c r="AJ43" s="1382"/>
      <c r="AK43" s="644"/>
      <c r="AL43" s="652"/>
      <c r="AM43" s="652"/>
      <c r="AN43" s="652"/>
      <c r="AO43" s="652"/>
      <c r="AP43" s="181"/>
      <c r="AQ43" s="655"/>
    </row>
    <row r="44" spans="1:43" ht="12.75" customHeight="1" x14ac:dyDescent="0.2">
      <c r="A44" s="945"/>
      <c r="B44" s="946"/>
      <c r="C44" s="947"/>
      <c r="D44" s="632"/>
      <c r="E44" s="948"/>
      <c r="F44" s="949"/>
      <c r="G44" s="1390"/>
      <c r="H44" s="1195"/>
      <c r="I44" s="1195"/>
      <c r="J44" s="1195"/>
      <c r="K44" s="1195"/>
      <c r="L44" s="1196"/>
      <c r="M44" s="755"/>
      <c r="N44" s="1468"/>
      <c r="O44" s="1469"/>
      <c r="P44" s="1470"/>
      <c r="Q44" s="621"/>
      <c r="R44" s="1514"/>
      <c r="S44" s="1300"/>
      <c r="T44" s="1510"/>
      <c r="U44" s="1510"/>
      <c r="V44" s="1510"/>
      <c r="W44" s="1511"/>
      <c r="X44" s="624"/>
      <c r="Y44" s="669"/>
      <c r="Z44" s="648"/>
      <c r="AA44" s="649"/>
      <c r="AB44" s="1488"/>
      <c r="AC44" s="1493"/>
      <c r="AD44" s="1494"/>
      <c r="AE44" s="645"/>
      <c r="AF44" s="1382"/>
      <c r="AG44" s="1382"/>
      <c r="AH44" s="1382"/>
      <c r="AI44" s="1382"/>
      <c r="AJ44" s="1382"/>
      <c r="AK44" s="644"/>
      <c r="AL44" s="652"/>
      <c r="AM44" s="652"/>
      <c r="AN44" s="652"/>
      <c r="AO44" s="652"/>
      <c r="AP44" s="181"/>
      <c r="AQ44" s="655"/>
    </row>
    <row r="45" spans="1:43" ht="12.75" customHeight="1" x14ac:dyDescent="0.2">
      <c r="A45" s="945"/>
      <c r="B45" s="946"/>
      <c r="C45" s="947"/>
      <c r="D45" s="632"/>
      <c r="E45" s="948"/>
      <c r="F45" s="949"/>
      <c r="G45" s="1390"/>
      <c r="H45" s="1195"/>
      <c r="I45" s="1195"/>
      <c r="J45" s="1195"/>
      <c r="K45" s="1195"/>
      <c r="L45" s="1196"/>
      <c r="M45" s="755"/>
      <c r="N45" s="1468"/>
      <c r="O45" s="1469"/>
      <c r="P45" s="1470"/>
      <c r="Q45" s="621"/>
      <c r="R45" s="1515" t="s">
        <v>61</v>
      </c>
      <c r="S45" s="1474"/>
      <c r="T45" s="1479"/>
      <c r="U45" s="1416"/>
      <c r="V45" s="1416"/>
      <c r="W45" s="1195"/>
      <c r="X45" s="624"/>
      <c r="Y45" s="950" t="s">
        <v>49</v>
      </c>
      <c r="Z45" s="951"/>
      <c r="AA45" s="951"/>
      <c r="AB45" s="1489"/>
      <c r="AC45" s="1495"/>
      <c r="AD45" s="1496"/>
      <c r="AE45" s="645"/>
      <c r="AF45" s="1382"/>
      <c r="AG45" s="1382"/>
      <c r="AH45" s="1382"/>
      <c r="AI45" s="1382"/>
      <c r="AJ45" s="1382"/>
      <c r="AK45" s="3"/>
      <c r="AL45" s="655"/>
      <c r="AM45" s="655"/>
      <c r="AN45" s="655"/>
      <c r="AO45" s="655"/>
      <c r="AP45" s="656"/>
      <c r="AQ45" s="655"/>
    </row>
    <row r="46" spans="1:43" ht="12.75" customHeight="1" x14ac:dyDescent="0.2">
      <c r="A46" s="945"/>
      <c r="B46" s="946"/>
      <c r="C46" s="947"/>
      <c r="D46" s="632"/>
      <c r="E46" s="948"/>
      <c r="F46" s="949"/>
      <c r="G46" s="1390"/>
      <c r="H46" s="1195"/>
      <c r="I46" s="1195"/>
      <c r="J46" s="1195"/>
      <c r="K46" s="1195"/>
      <c r="L46" s="1196"/>
      <c r="M46" s="755"/>
      <c r="N46" s="1459">
        <f>IF(B9="","",(N36/15)*3-N28)</f>
        <v>10.600000000000001</v>
      </c>
      <c r="O46" s="1387"/>
      <c r="P46" s="1460"/>
      <c r="Q46" s="621"/>
      <c r="R46" s="1118"/>
      <c r="S46" s="1120"/>
      <c r="T46" s="1416"/>
      <c r="U46" s="1416"/>
      <c r="V46" s="1416"/>
      <c r="W46" s="1195"/>
      <c r="X46" s="624"/>
      <c r="Y46" s="1418" t="s">
        <v>43</v>
      </c>
      <c r="Z46" s="1418"/>
      <c r="AA46" s="1418"/>
      <c r="AB46" s="952">
        <f>AC31</f>
        <v>565.5</v>
      </c>
      <c r="AC46" s="1437">
        <f>AF46*AG46/100</f>
        <v>22.747055522100005</v>
      </c>
      <c r="AD46" s="1439"/>
      <c r="AE46" s="181"/>
      <c r="AF46" s="972">
        <f>AB46*AH46</f>
        <v>2019.6267</v>
      </c>
      <c r="AG46" s="71">
        <v>1.1263000000000001</v>
      </c>
      <c r="AH46" s="129">
        <f>IF(AJ46=39,3.5714,3.4483)</f>
        <v>3.5714000000000001</v>
      </c>
      <c r="AI46" s="66">
        <v>10</v>
      </c>
      <c r="AJ46" s="128">
        <f>Z4</f>
        <v>39</v>
      </c>
      <c r="AK46" s="3"/>
      <c r="AL46" s="655"/>
      <c r="AM46" s="655"/>
      <c r="AN46" s="655"/>
      <c r="AO46" s="655"/>
      <c r="AP46" s="653"/>
      <c r="AQ46" s="655"/>
    </row>
    <row r="47" spans="1:43" ht="12.75" customHeight="1" x14ac:dyDescent="0.2">
      <c r="A47" s="945"/>
      <c r="B47" s="946"/>
      <c r="C47" s="947"/>
      <c r="D47" s="632"/>
      <c r="E47" s="948"/>
      <c r="F47" s="949"/>
      <c r="G47" s="1390"/>
      <c r="H47" s="1195"/>
      <c r="I47" s="1195"/>
      <c r="J47" s="1195"/>
      <c r="K47" s="1195"/>
      <c r="L47" s="1196"/>
      <c r="M47" s="755"/>
      <c r="N47" s="1461"/>
      <c r="O47" s="1387"/>
      <c r="P47" s="1460"/>
      <c r="Q47" s="621"/>
      <c r="R47" s="1473" t="s">
        <v>62</v>
      </c>
      <c r="S47" s="1474"/>
      <c r="T47" s="1415"/>
      <c r="U47" s="1416"/>
      <c r="V47" s="1416"/>
      <c r="W47" s="1195"/>
      <c r="X47" s="624"/>
      <c r="Y47" s="1419" t="s">
        <v>351</v>
      </c>
      <c r="Z47" s="1419"/>
      <c r="AA47" s="1419"/>
      <c r="AB47" s="980">
        <f>IF(COUNTIF(B9:B27,"&gt;0")&gt;0,COUNTIF(B9:B27,"&gt;0")*5," ")</f>
        <v>70</v>
      </c>
      <c r="AC47" s="1437">
        <f>AB47*AG47/100</f>
        <v>0.78841000000000006</v>
      </c>
      <c r="AD47" s="1438"/>
      <c r="AE47" s="181"/>
      <c r="AF47" s="971"/>
      <c r="AG47" s="973">
        <v>1.1263000000000001</v>
      </c>
      <c r="AH47" s="127">
        <f>IF(AJ46=39,3.5714,3.4483)</f>
        <v>3.5714000000000001</v>
      </c>
      <c r="AI47" s="76">
        <v>10</v>
      </c>
      <c r="AK47" s="3"/>
      <c r="AL47" s="655"/>
      <c r="AM47" s="655"/>
      <c r="AN47" s="655"/>
      <c r="AO47" s="655"/>
      <c r="AP47" s="653"/>
      <c r="AQ47" s="655"/>
    </row>
    <row r="48" spans="1:43" ht="12.75" customHeight="1" thickBot="1" x14ac:dyDescent="0.25">
      <c r="A48" s="953"/>
      <c r="B48" s="954"/>
      <c r="C48" s="955"/>
      <c r="D48" s="632"/>
      <c r="E48" s="956"/>
      <c r="F48" s="957"/>
      <c r="G48" s="1390"/>
      <c r="H48" s="1195"/>
      <c r="I48" s="1195"/>
      <c r="J48" s="1195"/>
      <c r="K48" s="1195"/>
      <c r="L48" s="1196"/>
      <c r="M48" s="755"/>
      <c r="N48" s="1462"/>
      <c r="O48" s="1463"/>
      <c r="P48" s="1464"/>
      <c r="Q48" s="621"/>
      <c r="R48" s="1118"/>
      <c r="S48" s="1120"/>
      <c r="T48" s="1416"/>
      <c r="U48" s="1416"/>
      <c r="V48" s="1416"/>
      <c r="W48" s="1195"/>
      <c r="X48" s="624"/>
      <c r="Y48" s="1420" t="s">
        <v>63</v>
      </c>
      <c r="Z48" s="1418"/>
      <c r="AA48" s="1418"/>
      <c r="AB48" s="812">
        <v>65</v>
      </c>
      <c r="AC48" s="1437">
        <f>AB48*AG48/100</f>
        <v>0.86885499999999993</v>
      </c>
      <c r="AD48" s="1438"/>
      <c r="AE48" s="181"/>
      <c r="AF48" s="3"/>
      <c r="AG48" s="76">
        <v>1.3367</v>
      </c>
      <c r="AH48" s="126"/>
      <c r="AI48" s="76">
        <v>15</v>
      </c>
      <c r="AK48" s="3"/>
      <c r="AP48" s="3"/>
      <c r="AQ48" s="21"/>
    </row>
    <row r="49" spans="1:43" ht="14.1" customHeight="1" thickBot="1" x14ac:dyDescent="0.25">
      <c r="A49" s="670"/>
      <c r="B49" s="160">
        <f>IF(SUM(B36:B48)&gt;0,SUM(B36:B48),"")</f>
        <v>31</v>
      </c>
      <c r="C49" s="161">
        <f>IF(SUM(C36:C48)&gt;0,SUM(C36:C48),"")</f>
        <v>7</v>
      </c>
      <c r="D49" s="633"/>
      <c r="E49" s="627">
        <f>IF(SUM(E36:E48)&gt;0,SUM(E36:E48)," ")</f>
        <v>140</v>
      </c>
      <c r="F49" s="162">
        <f>IF(SUM(F36:F48)&gt;0,SUM(F36:F48),"")</f>
        <v>11</v>
      </c>
      <c r="G49" s="628" t="s">
        <v>84</v>
      </c>
      <c r="H49" s="629">
        <f>IF(E36&gt;0,E49/F49,IF(E37&gt;0,E49/F49,""))</f>
        <v>12.727272727272727</v>
      </c>
      <c r="I49" s="1391" t="s">
        <v>149</v>
      </c>
      <c r="J49" s="1392"/>
      <c r="K49" s="634"/>
      <c r="L49" s="635"/>
      <c r="M49" s="755"/>
      <c r="N49" s="1456" t="s">
        <v>332</v>
      </c>
      <c r="O49" s="1457"/>
      <c r="P49" s="1458"/>
      <c r="Q49" s="625"/>
      <c r="R49" s="1475" t="s">
        <v>91</v>
      </c>
      <c r="S49" s="1476"/>
      <c r="T49" s="1417"/>
      <c r="U49" s="1417"/>
      <c r="V49" s="1417"/>
      <c r="W49" s="1195"/>
      <c r="X49" s="626"/>
      <c r="Y49" s="1420" t="s">
        <v>164</v>
      </c>
      <c r="Z49" s="1420"/>
      <c r="AA49" s="1420"/>
      <c r="AB49" s="812">
        <v>39</v>
      </c>
      <c r="AC49" s="1437">
        <f>AB49*AG49/100</f>
        <v>0.43925700000000006</v>
      </c>
      <c r="AD49" s="1439"/>
      <c r="AE49" s="646"/>
      <c r="AF49" s="3"/>
      <c r="AG49" s="73">
        <v>1.1263000000000001</v>
      </c>
      <c r="AH49" s="126"/>
      <c r="AI49" s="76">
        <v>10</v>
      </c>
      <c r="AK49" s="3"/>
      <c r="AP49" s="3"/>
      <c r="AQ49" s="21"/>
    </row>
    <row r="50" spans="1:43" ht="14.1" customHeight="1" thickBot="1" x14ac:dyDescent="0.25">
      <c r="A50" s="671"/>
      <c r="B50" s="175"/>
      <c r="C50" s="59"/>
      <c r="D50" s="630"/>
      <c r="E50" s="121"/>
      <c r="F50" s="89"/>
      <c r="G50" s="1379" t="s">
        <v>90</v>
      </c>
      <c r="H50" s="1380"/>
      <c r="I50" s="1380"/>
      <c r="J50" s="1380"/>
      <c r="K50" s="1393">
        <f>IF(SUM(C49,F49)&gt;0,SUM(C49,F49),"")</f>
        <v>18</v>
      </c>
      <c r="L50" s="1380"/>
      <c r="M50" s="89"/>
      <c r="N50" s="89"/>
      <c r="O50" s="89"/>
      <c r="P50" s="618"/>
      <c r="Q50" s="619"/>
      <c r="R50" s="1477"/>
      <c r="S50" s="1478"/>
      <c r="T50" s="1417"/>
      <c r="U50" s="1417"/>
      <c r="V50" s="1417"/>
      <c r="W50" s="1195"/>
      <c r="X50" s="618"/>
      <c r="Y50" s="1421" t="s">
        <v>44</v>
      </c>
      <c r="Z50" s="1422"/>
      <c r="AA50" s="1423"/>
      <c r="AB50" s="958"/>
      <c r="AC50" s="1407">
        <f>SUM(AC46:AC49)</f>
        <v>24.843577522100006</v>
      </c>
      <c r="AD50" s="1408"/>
      <c r="AE50" s="646"/>
      <c r="AF50" s="125">
        <f>SUM(AF46:AF49)</f>
        <v>2019.6267</v>
      </c>
      <c r="AG50" s="124"/>
      <c r="AH50" s="124"/>
      <c r="AI50" s="124"/>
      <c r="AK50" s="3"/>
      <c r="AP50" s="3"/>
      <c r="AQ50" s="21"/>
    </row>
    <row r="51" spans="1:43" ht="14.1" customHeight="1" x14ac:dyDescent="0.2">
      <c r="B51" s="120"/>
      <c r="D51" s="119"/>
      <c r="E51"/>
      <c r="F51"/>
      <c r="G51"/>
      <c r="H51"/>
      <c r="J51" s="21"/>
      <c r="K51" s="119"/>
      <c r="L51"/>
      <c r="M51"/>
      <c r="N51"/>
      <c r="O51"/>
      <c r="P51"/>
      <c r="Q51"/>
      <c r="R51"/>
      <c r="S51"/>
      <c r="T51"/>
      <c r="U51"/>
      <c r="W51" s="118"/>
      <c r="X51" s="118"/>
      <c r="Y51" s="21"/>
      <c r="Z51" s="21"/>
      <c r="AA51" s="21"/>
      <c r="AB51" s="21"/>
      <c r="AC51" s="21"/>
      <c r="AD51" s="21"/>
      <c r="AF51" s="21"/>
      <c r="AG51" s="21"/>
      <c r="AH51" s="21"/>
      <c r="AI51" s="21"/>
      <c r="AJ51" s="21"/>
    </row>
    <row r="52" spans="1:43" ht="14.1" customHeight="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 s="21"/>
      <c r="AH52" s="21"/>
      <c r="AI52" s="21"/>
      <c r="AJ52" s="21"/>
    </row>
    <row r="53" spans="1:43" x14ac:dyDescent="0.2">
      <c r="V53" s="23"/>
      <c r="W53" s="23"/>
      <c r="X53" s="23"/>
      <c r="Y53" s="23"/>
      <c r="Z53" s="23"/>
      <c r="AA53" s="23"/>
      <c r="AB53" s="23"/>
      <c r="AC53"/>
      <c r="AD53"/>
      <c r="AE53"/>
      <c r="AF53"/>
      <c r="AG53"/>
      <c r="AH53"/>
    </row>
    <row r="54" spans="1:43" x14ac:dyDescent="0.2"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7"/>
      <c r="AG54" s="23"/>
      <c r="AH54" s="23"/>
      <c r="AI54" s="23"/>
    </row>
    <row r="55" spans="1:43" x14ac:dyDescent="0.2">
      <c r="O55"/>
      <c r="AC55" s="117"/>
      <c r="AD55" s="116"/>
      <c r="AE55" s="116"/>
      <c r="AF55" s="115"/>
    </row>
  </sheetData>
  <sheetProtection algorithmName="SHA-512" hashValue="qliVHRuNhM1A5N843mOMB+N6L0b4wugYR9PzunlrvSdf2hTfwWF6Wcf4yITAOnGyW2QfNzKj2vblDm118vIuWw==" saltValue="EkNEhHimJgS0bPrej35mNw==" spinCount="100000" sheet="1" selectLockedCells="1"/>
  <mergeCells count="107">
    <mergeCell ref="C32:C35"/>
    <mergeCell ref="E31:L31"/>
    <mergeCell ref="G41:L41"/>
    <mergeCell ref="G42:L42"/>
    <mergeCell ref="G43:L43"/>
    <mergeCell ref="G44:L44"/>
    <mergeCell ref="G45:L45"/>
    <mergeCell ref="AB40:AB45"/>
    <mergeCell ref="Y39:AD39"/>
    <mergeCell ref="AC40:AD45"/>
    <mergeCell ref="D32:D35"/>
    <mergeCell ref="E32:E35"/>
    <mergeCell ref="F32:F35"/>
    <mergeCell ref="G39:L39"/>
    <mergeCell ref="V35:W36"/>
    <mergeCell ref="V37:W38"/>
    <mergeCell ref="V39:W40"/>
    <mergeCell ref="T43:W44"/>
    <mergeCell ref="A31:C31"/>
    <mergeCell ref="R43:S44"/>
    <mergeCell ref="R45:S46"/>
    <mergeCell ref="AC46:AD46"/>
    <mergeCell ref="A32:A35"/>
    <mergeCell ref="B32:B35"/>
    <mergeCell ref="AJ8:AJ9"/>
    <mergeCell ref="X9:AC9"/>
    <mergeCell ref="AF12:AH12"/>
    <mergeCell ref="X13:AC13"/>
    <mergeCell ref="AF13:AH13"/>
    <mergeCell ref="X11:AC11"/>
    <mergeCell ref="AF11:AH11"/>
    <mergeCell ref="X19:AC19"/>
    <mergeCell ref="Z5:AA5"/>
    <mergeCell ref="AC47:AD47"/>
    <mergeCell ref="AC48:AD48"/>
    <mergeCell ref="AC49:AD49"/>
    <mergeCell ref="D4:K4"/>
    <mergeCell ref="X8:AC8"/>
    <mergeCell ref="AI8:AI9"/>
    <mergeCell ref="X10:AC10"/>
    <mergeCell ref="AF10:AH10"/>
    <mergeCell ref="X14:AC14"/>
    <mergeCell ref="AF14:AH14"/>
    <mergeCell ref="X15:AC15"/>
    <mergeCell ref="X16:AC16"/>
    <mergeCell ref="AF15:AH15"/>
    <mergeCell ref="AC4:AD4"/>
    <mergeCell ref="AC5:AD5"/>
    <mergeCell ref="AG40:AG45"/>
    <mergeCell ref="AF40:AF45"/>
    <mergeCell ref="N49:P49"/>
    <mergeCell ref="N46:P48"/>
    <mergeCell ref="N39:P45"/>
    <mergeCell ref="N31:P31"/>
    <mergeCell ref="R47:S48"/>
    <mergeCell ref="R49:S50"/>
    <mergeCell ref="T45:W46"/>
    <mergeCell ref="T47:W48"/>
    <mergeCell ref="T49:W50"/>
    <mergeCell ref="Y46:AA46"/>
    <mergeCell ref="Y47:AA47"/>
    <mergeCell ref="Y48:AA48"/>
    <mergeCell ref="Y49:AA49"/>
    <mergeCell ref="Y50:AA50"/>
    <mergeCell ref="N36:P38"/>
    <mergeCell ref="N32:P35"/>
    <mergeCell ref="G50:J50"/>
    <mergeCell ref="AJ40:AJ45"/>
    <mergeCell ref="AF39:AJ39"/>
    <mergeCell ref="AF34:AG34"/>
    <mergeCell ref="AF31:AG32"/>
    <mergeCell ref="G46:L46"/>
    <mergeCell ref="G47:L47"/>
    <mergeCell ref="I49:J49"/>
    <mergeCell ref="K50:L50"/>
    <mergeCell ref="G40:L40"/>
    <mergeCell ref="G32:L35"/>
    <mergeCell ref="G36:L36"/>
    <mergeCell ref="G37:L37"/>
    <mergeCell ref="G38:L38"/>
    <mergeCell ref="AH40:AH45"/>
    <mergeCell ref="AI40:AI45"/>
    <mergeCell ref="AE31:AE32"/>
    <mergeCell ref="G48:L48"/>
    <mergeCell ref="AC50:AD50"/>
    <mergeCell ref="V33:W34"/>
    <mergeCell ref="R33:U34"/>
    <mergeCell ref="R35:U36"/>
    <mergeCell ref="R37:U38"/>
    <mergeCell ref="R39:U40"/>
    <mergeCell ref="AB1:AD1"/>
    <mergeCell ref="AC31:AD32"/>
    <mergeCell ref="Y31:AB32"/>
    <mergeCell ref="O4:U4"/>
    <mergeCell ref="O5:U5"/>
    <mergeCell ref="R31:W32"/>
    <mergeCell ref="X12:AC12"/>
    <mergeCell ref="X17:AC17"/>
    <mergeCell ref="X18:AC18"/>
    <mergeCell ref="X20:AC20"/>
    <mergeCell ref="X24:AC24"/>
    <mergeCell ref="X25:AC25"/>
    <mergeCell ref="X21:AC21"/>
    <mergeCell ref="X22:AC22"/>
    <mergeCell ref="X23:AC23"/>
    <mergeCell ref="X26:AC26"/>
    <mergeCell ref="X27:AC27"/>
  </mergeCells>
  <phoneticPr fontId="3" type="noConversion"/>
  <pageMargins left="0.19685039370078741" right="0.19685039370078741" top="0.35433070866141736" bottom="0.35433070866141736" header="0" footer="0"/>
  <pageSetup paperSize="9" scale="76" firstPageNumber="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BB78"/>
  <sheetViews>
    <sheetView showGridLines="0" zoomScaleNormal="100" workbookViewId="0">
      <selection activeCell="D5" sqref="D5:L5"/>
    </sheetView>
  </sheetViews>
  <sheetFormatPr baseColWidth="10" defaultRowHeight="12.75" x14ac:dyDescent="0.2"/>
  <cols>
    <col min="1" max="29" width="6" customWidth="1"/>
    <col min="30" max="30" width="26.85546875" customWidth="1"/>
    <col min="31" max="31" width="6.85546875" customWidth="1"/>
    <col min="32" max="32" width="8.42578125" customWidth="1"/>
    <col min="33" max="33" width="2" customWidth="1"/>
    <col min="34" max="34" width="25" customWidth="1"/>
    <col min="35" max="36" width="8.7109375" customWidth="1"/>
    <col min="37" max="37" width="6.42578125" customWidth="1"/>
  </cols>
  <sheetData>
    <row r="1" spans="1:44" ht="14.25" x14ac:dyDescent="0.2">
      <c r="A1" s="364" t="s">
        <v>76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14"/>
      <c r="T1" s="314"/>
      <c r="U1" s="314"/>
      <c r="V1" s="314"/>
      <c r="W1" s="314"/>
      <c r="X1" s="314"/>
      <c r="Y1" s="314"/>
      <c r="Z1" s="314"/>
      <c r="AA1" s="314"/>
      <c r="AB1" s="314"/>
      <c r="AC1" s="362"/>
      <c r="AD1" s="709"/>
      <c r="AE1" s="1073"/>
      <c r="AF1" s="1074"/>
      <c r="AG1" s="362"/>
      <c r="AH1" s="309"/>
      <c r="AI1" s="163"/>
      <c r="AJ1" s="163"/>
      <c r="AK1" s="163"/>
      <c r="AL1" s="163"/>
      <c r="AM1" s="163"/>
      <c r="AN1" s="163"/>
      <c r="AO1" s="163"/>
      <c r="AP1" s="163"/>
      <c r="AQ1" s="163"/>
      <c r="AR1" s="163"/>
    </row>
    <row r="2" spans="1:44" ht="5.25" customHeight="1" x14ac:dyDescent="0.25">
      <c r="A2" s="48"/>
      <c r="B2" s="2"/>
      <c r="C2" s="3"/>
      <c r="D2" s="21"/>
      <c r="E2" s="21"/>
      <c r="F2" s="21"/>
      <c r="G2" s="21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06"/>
      <c r="X2" s="14"/>
      <c r="Y2" s="133"/>
      <c r="Z2" s="21"/>
      <c r="AA2" s="21"/>
      <c r="AD2" s="4"/>
      <c r="AF2" s="123"/>
      <c r="AG2" s="54"/>
      <c r="AH2" s="102"/>
      <c r="AI2" s="163"/>
      <c r="AJ2" s="163"/>
      <c r="AK2" s="163"/>
      <c r="AL2" s="163"/>
      <c r="AM2" s="163"/>
      <c r="AN2" s="163"/>
      <c r="AO2" s="163"/>
      <c r="AP2" s="163"/>
      <c r="AQ2" s="163"/>
      <c r="AR2" s="163"/>
    </row>
    <row r="3" spans="1:44" ht="18.75" x14ac:dyDescent="0.3">
      <c r="A3" s="50" t="s">
        <v>348</v>
      </c>
      <c r="B3" s="138"/>
      <c r="C3" s="6"/>
      <c r="D3" s="6"/>
      <c r="E3" s="6"/>
      <c r="F3" s="6"/>
      <c r="G3" s="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140"/>
      <c r="X3" s="14"/>
      <c r="Y3" s="133"/>
      <c r="Z3" s="133"/>
      <c r="AA3" s="373"/>
      <c r="AB3" s="8"/>
      <c r="AC3" s="43"/>
      <c r="AD3" s="4"/>
      <c r="AF3" s="123"/>
      <c r="AG3" s="8"/>
      <c r="AH3" s="310"/>
      <c r="AI3" s="163"/>
      <c r="AJ3" s="163"/>
      <c r="AK3" s="163"/>
      <c r="AL3" s="163"/>
      <c r="AM3" s="163"/>
      <c r="AN3" s="163"/>
      <c r="AO3" s="163"/>
      <c r="AP3" s="163"/>
      <c r="AQ3" s="163"/>
      <c r="AR3" s="163"/>
    </row>
    <row r="4" spans="1:44" ht="6" customHeight="1" x14ac:dyDescent="0.2">
      <c r="A4" s="52"/>
      <c r="B4" s="137"/>
      <c r="C4" s="6"/>
      <c r="D4" s="6"/>
      <c r="E4" s="6"/>
      <c r="F4" s="6"/>
      <c r="G4" s="6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21"/>
      <c r="AF4" s="49"/>
      <c r="AG4" s="8"/>
      <c r="AH4" s="310"/>
      <c r="AI4" s="163"/>
      <c r="AJ4" s="163"/>
      <c r="AK4" s="163"/>
      <c r="AL4" s="163"/>
      <c r="AM4" s="163"/>
      <c r="AN4" s="163"/>
      <c r="AO4" s="163"/>
      <c r="AP4" s="163"/>
      <c r="AQ4" s="163"/>
      <c r="AR4" s="163"/>
    </row>
    <row r="5" spans="1:44" ht="15" x14ac:dyDescent="0.25">
      <c r="A5" s="135"/>
      <c r="B5" s="21"/>
      <c r="C5" s="134" t="s">
        <v>347</v>
      </c>
      <c r="D5" s="1534" t="s">
        <v>339</v>
      </c>
      <c r="E5" s="1105"/>
      <c r="F5" s="1105"/>
      <c r="G5" s="1105"/>
      <c r="H5" s="1105"/>
      <c r="I5" s="1105"/>
      <c r="J5" s="1105"/>
      <c r="K5" s="1105"/>
      <c r="L5" s="1105"/>
      <c r="M5" s="306"/>
      <c r="N5" s="21"/>
      <c r="O5" s="306"/>
      <c r="P5" s="134" t="s">
        <v>154</v>
      </c>
      <c r="Q5" s="1535" t="s">
        <v>299</v>
      </c>
      <c r="R5" s="1105"/>
      <c r="S5" s="1105"/>
      <c r="T5" s="1105"/>
      <c r="U5" s="1105"/>
      <c r="V5" s="1105"/>
      <c r="W5" s="1105"/>
      <c r="X5" s="1105"/>
      <c r="Y5" s="306"/>
      <c r="Z5" s="306"/>
      <c r="AA5" s="133" t="s">
        <v>106</v>
      </c>
      <c r="AB5" s="106">
        <v>38</v>
      </c>
      <c r="AD5" s="21"/>
      <c r="AE5" s="134" t="s">
        <v>22</v>
      </c>
      <c r="AF5" s="136" t="s">
        <v>358</v>
      </c>
      <c r="AG5" s="91"/>
      <c r="AH5" s="163"/>
      <c r="AI5" s="24"/>
      <c r="AJ5" s="24"/>
      <c r="AK5" s="102"/>
      <c r="AL5" s="27"/>
      <c r="AM5" s="24"/>
      <c r="AN5" s="24"/>
      <c r="AO5" s="102"/>
      <c r="AP5" s="102"/>
      <c r="AQ5" s="102"/>
      <c r="AR5" s="163"/>
    </row>
    <row r="6" spans="1:44" ht="14.25" customHeight="1" thickBot="1" x14ac:dyDescent="0.3">
      <c r="A6" s="135"/>
      <c r="B6" s="43"/>
      <c r="C6" s="134"/>
      <c r="D6" s="14"/>
      <c r="E6" s="14"/>
      <c r="F6" s="14"/>
      <c r="G6" s="14"/>
      <c r="H6" s="13"/>
      <c r="I6" s="13"/>
      <c r="J6" s="13"/>
      <c r="K6" s="13"/>
      <c r="L6" s="13"/>
      <c r="M6" s="13"/>
      <c r="N6" s="13"/>
      <c r="O6" s="13"/>
      <c r="P6" s="13"/>
      <c r="Q6" s="43"/>
      <c r="R6" s="134"/>
      <c r="S6" s="140"/>
      <c r="T6" s="140"/>
      <c r="U6" s="140"/>
      <c r="V6" s="140"/>
      <c r="W6" s="140"/>
      <c r="X6" s="140"/>
      <c r="Y6" s="140"/>
      <c r="Z6" s="140"/>
      <c r="AA6" s="133" t="s">
        <v>263</v>
      </c>
      <c r="AB6" s="1106">
        <v>45309</v>
      </c>
      <c r="AC6" s="1357"/>
      <c r="AD6" s="13"/>
      <c r="AE6" s="133" t="s">
        <v>105</v>
      </c>
      <c r="AF6" s="374">
        <v>13</v>
      </c>
      <c r="AG6" s="43"/>
      <c r="AH6" s="163"/>
      <c r="AI6" s="163"/>
      <c r="AJ6" s="163"/>
      <c r="AK6" s="163"/>
      <c r="AL6" s="163"/>
      <c r="AM6" s="163"/>
      <c r="AN6" s="163"/>
      <c r="AO6" s="163"/>
      <c r="AP6" s="163"/>
      <c r="AQ6" s="102"/>
      <c r="AR6" s="163"/>
    </row>
    <row r="7" spans="1:44" ht="13.5" customHeight="1" x14ac:dyDescent="0.2">
      <c r="A7" s="153" t="s">
        <v>108</v>
      </c>
      <c r="B7" s="148"/>
      <c r="C7" s="148"/>
      <c r="D7" s="148"/>
      <c r="E7" s="149"/>
      <c r="F7" s="149"/>
      <c r="G7" s="149"/>
      <c r="H7" s="150"/>
      <c r="I7" s="25"/>
      <c r="J7" s="151" t="s">
        <v>122</v>
      </c>
      <c r="K7" s="152"/>
      <c r="L7" s="152"/>
      <c r="M7" s="154"/>
      <c r="N7" s="143"/>
      <c r="O7" s="144"/>
      <c r="P7" s="145"/>
      <c r="Q7" s="146"/>
      <c r="R7" s="146"/>
      <c r="S7" s="146"/>
      <c r="T7" s="146"/>
      <c r="U7" s="146"/>
      <c r="V7" s="146"/>
      <c r="W7" s="146"/>
      <c r="X7" s="147"/>
      <c r="Y7" s="141"/>
      <c r="Z7" s="141"/>
      <c r="AA7" s="141"/>
      <c r="AB7" s="141"/>
      <c r="AC7" s="25"/>
      <c r="AD7" s="21"/>
      <c r="AE7" s="21"/>
      <c r="AF7" s="49"/>
      <c r="AG7" s="91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</row>
    <row r="8" spans="1:44" ht="12.75" customHeight="1" x14ac:dyDescent="0.2">
      <c r="A8" s="1584" t="s">
        <v>340</v>
      </c>
      <c r="B8" s="1585"/>
      <c r="C8" s="1585"/>
      <c r="D8" s="1585"/>
      <c r="E8" s="1586"/>
      <c r="F8" s="1557" t="s">
        <v>341</v>
      </c>
      <c r="G8" s="1557" t="s">
        <v>121</v>
      </c>
      <c r="H8" s="1582" t="s">
        <v>342</v>
      </c>
      <c r="I8" s="21"/>
      <c r="J8" s="155"/>
      <c r="K8" s="21"/>
      <c r="L8" s="21"/>
      <c r="M8" s="1596" t="s">
        <v>130</v>
      </c>
      <c r="N8" s="1600"/>
      <c r="O8" s="1601"/>
      <c r="P8" s="1536" t="s">
        <v>45</v>
      </c>
      <c r="Q8" s="1537"/>
      <c r="R8" s="1537"/>
      <c r="S8" s="1538"/>
      <c r="T8" s="1608" t="s">
        <v>131</v>
      </c>
      <c r="U8" s="1588" t="s">
        <v>132</v>
      </c>
      <c r="V8" s="1596" t="s">
        <v>133</v>
      </c>
      <c r="W8" s="1597"/>
      <c r="X8" s="1593" t="s">
        <v>134</v>
      </c>
      <c r="Y8" s="1591" t="s">
        <v>217</v>
      </c>
      <c r="Z8" s="21"/>
      <c r="AA8" s="21"/>
      <c r="AB8" s="21"/>
      <c r="AC8" s="21"/>
      <c r="AD8" s="21"/>
      <c r="AE8" s="21"/>
      <c r="AF8" s="49"/>
      <c r="AG8" s="91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</row>
    <row r="9" spans="1:44" x14ac:dyDescent="0.2">
      <c r="A9" s="1587"/>
      <c r="B9" s="1585"/>
      <c r="C9" s="1585"/>
      <c r="D9" s="1585"/>
      <c r="E9" s="1586"/>
      <c r="F9" s="1192"/>
      <c r="G9" s="1192"/>
      <c r="H9" s="1583"/>
      <c r="I9" s="21"/>
      <c r="J9" s="155"/>
      <c r="K9" s="21"/>
      <c r="L9" s="21"/>
      <c r="M9" s="1602"/>
      <c r="N9" s="1603"/>
      <c r="O9" s="1604"/>
      <c r="P9" s="1539"/>
      <c r="Q9" s="1540"/>
      <c r="R9" s="1540"/>
      <c r="S9" s="1541"/>
      <c r="T9" s="1609"/>
      <c r="U9" s="1589"/>
      <c r="V9" s="1598"/>
      <c r="W9" s="1599"/>
      <c r="X9" s="1594"/>
      <c r="Y9" s="1591"/>
      <c r="Z9" s="21"/>
      <c r="AA9" s="21"/>
      <c r="AB9" s="21"/>
      <c r="AC9" s="21"/>
      <c r="AD9" s="21"/>
      <c r="AE9" s="21"/>
      <c r="AF9" s="49"/>
      <c r="AG9" s="91"/>
      <c r="AH9" s="163"/>
      <c r="AI9" s="163"/>
      <c r="AJ9" s="163"/>
      <c r="AK9" s="163"/>
      <c r="AL9" s="163"/>
      <c r="AM9" s="163"/>
      <c r="AN9" s="163"/>
      <c r="AO9" s="163"/>
      <c r="AP9" s="163"/>
      <c r="AQ9" s="163"/>
      <c r="AR9" s="163"/>
    </row>
    <row r="10" spans="1:44" ht="12.75" customHeight="1" x14ac:dyDescent="0.2">
      <c r="A10" s="1587"/>
      <c r="B10" s="1585"/>
      <c r="C10" s="1585"/>
      <c r="D10" s="1585"/>
      <c r="E10" s="1586"/>
      <c r="F10" s="1192"/>
      <c r="G10" s="1192"/>
      <c r="H10" s="1583"/>
      <c r="I10" s="21"/>
      <c r="J10" s="155"/>
      <c r="K10" s="21"/>
      <c r="L10" s="21"/>
      <c r="M10" s="1588" t="s">
        <v>123</v>
      </c>
      <c r="N10" s="1588" t="s">
        <v>129</v>
      </c>
      <c r="O10" s="1568" t="s">
        <v>124</v>
      </c>
      <c r="P10" s="1565" t="s">
        <v>125</v>
      </c>
      <c r="Q10" s="1562" t="s">
        <v>126</v>
      </c>
      <c r="R10" s="1562" t="s">
        <v>127</v>
      </c>
      <c r="S10" s="1568" t="s">
        <v>128</v>
      </c>
      <c r="T10" s="1609"/>
      <c r="U10" s="1589"/>
      <c r="V10" s="1562" t="s">
        <v>212</v>
      </c>
      <c r="W10" s="1562" t="s">
        <v>233</v>
      </c>
      <c r="X10" s="1594"/>
      <c r="Y10" s="1591"/>
      <c r="Z10" s="21"/>
      <c r="AA10" s="21"/>
      <c r="AB10" s="21"/>
      <c r="AC10" s="21"/>
      <c r="AD10" s="21"/>
      <c r="AE10" s="21"/>
      <c r="AF10" s="49"/>
      <c r="AG10" s="91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</row>
    <row r="11" spans="1:44" x14ac:dyDescent="0.2">
      <c r="A11" s="1587"/>
      <c r="B11" s="1585"/>
      <c r="C11" s="1585"/>
      <c r="D11" s="1585"/>
      <c r="E11" s="1586"/>
      <c r="F11" s="1192"/>
      <c r="G11" s="1192"/>
      <c r="H11" s="1583"/>
      <c r="I11" s="21"/>
      <c r="J11" s="155"/>
      <c r="K11" s="21"/>
      <c r="L11" s="21"/>
      <c r="M11" s="1589"/>
      <c r="N11" s="1589"/>
      <c r="O11" s="1569"/>
      <c r="P11" s="1566"/>
      <c r="Q11" s="1563"/>
      <c r="R11" s="1563"/>
      <c r="S11" s="1569"/>
      <c r="T11" s="1609"/>
      <c r="U11" s="1589"/>
      <c r="V11" s="1563"/>
      <c r="W11" s="1563"/>
      <c r="X11" s="1594"/>
      <c r="Y11" s="1591"/>
      <c r="Z11" s="21"/>
      <c r="AA11" s="21"/>
      <c r="AB11" s="21"/>
      <c r="AC11" s="21"/>
      <c r="AD11" s="21"/>
      <c r="AE11" s="21"/>
      <c r="AF11" s="49"/>
      <c r="AG11" s="91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</row>
    <row r="12" spans="1:44" x14ac:dyDescent="0.2">
      <c r="A12" s="1587"/>
      <c r="B12" s="1585"/>
      <c r="C12" s="1585"/>
      <c r="D12" s="1585"/>
      <c r="E12" s="1586"/>
      <c r="F12" s="1192"/>
      <c r="G12" s="1192"/>
      <c r="H12" s="1583"/>
      <c r="I12" s="21"/>
      <c r="J12" s="155"/>
      <c r="K12" s="21"/>
      <c r="L12" s="21"/>
      <c r="M12" s="1590"/>
      <c r="N12" s="1590"/>
      <c r="O12" s="1570"/>
      <c r="P12" s="1567"/>
      <c r="Q12" s="1564"/>
      <c r="R12" s="1564"/>
      <c r="S12" s="1570"/>
      <c r="T12" s="1610"/>
      <c r="U12" s="1590"/>
      <c r="V12" s="1564"/>
      <c r="W12" s="1564"/>
      <c r="X12" s="1595"/>
      <c r="Y12" s="1592"/>
      <c r="Z12" s="21"/>
      <c r="AA12" s="21"/>
      <c r="AB12" s="21"/>
      <c r="AC12" s="21"/>
      <c r="AD12" s="21"/>
      <c r="AE12" s="21"/>
      <c r="AF12" s="49"/>
      <c r="AG12" s="91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</row>
    <row r="13" spans="1:44" ht="13.5" customHeight="1" x14ac:dyDescent="0.2">
      <c r="A13" s="315" t="s">
        <v>109</v>
      </c>
      <c r="B13" s="1554" t="s">
        <v>300</v>
      </c>
      <c r="C13" s="1555"/>
      <c r="D13" s="1555"/>
      <c r="E13" s="1556"/>
      <c r="F13" s="722">
        <v>211</v>
      </c>
      <c r="G13" s="723">
        <v>8</v>
      </c>
      <c r="H13" s="318">
        <f t="shared" ref="H13:H24" si="0">IF(SUM(F13:G13)&gt;0,SUM(F13:G13)," ")</f>
        <v>219</v>
      </c>
      <c r="I13" s="21"/>
      <c r="J13" s="1605"/>
      <c r="K13" s="1606"/>
      <c r="L13" s="1607"/>
      <c r="M13" s="319"/>
      <c r="N13" s="317"/>
      <c r="O13" s="320"/>
      <c r="P13" s="319">
        <v>4</v>
      </c>
      <c r="Q13" s="317"/>
      <c r="R13" s="317"/>
      <c r="S13" s="320"/>
      <c r="T13" s="319"/>
      <c r="U13" s="317"/>
      <c r="V13" s="317" t="s">
        <v>232</v>
      </c>
      <c r="W13" s="317"/>
      <c r="X13" s="321"/>
      <c r="Y13" s="474">
        <f>IF(SUM(M13:X13)&gt;0,-SUM(M13:X13)," ")</f>
        <v>-4</v>
      </c>
      <c r="Z13" s="171"/>
      <c r="AA13" s="171"/>
      <c r="AB13" s="171"/>
      <c r="AC13" s="21"/>
      <c r="AD13" s="984"/>
      <c r="AE13" s="985"/>
      <c r="AF13" s="49"/>
      <c r="AG13" s="91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</row>
    <row r="14" spans="1:44" ht="13.5" customHeight="1" x14ac:dyDescent="0.2">
      <c r="A14" s="169" t="s">
        <v>110</v>
      </c>
      <c r="B14" s="1554" t="s">
        <v>301</v>
      </c>
      <c r="C14" s="1555"/>
      <c r="D14" s="1555"/>
      <c r="E14" s="1556"/>
      <c r="F14" s="722">
        <v>27.5</v>
      </c>
      <c r="G14" s="723">
        <v>1</v>
      </c>
      <c r="H14" s="318">
        <f t="shared" si="0"/>
        <v>28.5</v>
      </c>
      <c r="I14" s="21"/>
      <c r="J14" s="1605"/>
      <c r="K14" s="1606"/>
      <c r="L14" s="1607"/>
      <c r="M14" s="319"/>
      <c r="N14" s="317"/>
      <c r="O14" s="320"/>
      <c r="P14" s="319"/>
      <c r="Q14" s="317"/>
      <c r="R14" s="317"/>
      <c r="S14" s="320"/>
      <c r="T14" s="319"/>
      <c r="U14" s="317"/>
      <c r="V14" s="317"/>
      <c r="W14" s="317"/>
      <c r="X14" s="321"/>
      <c r="Y14" s="474" t="str">
        <f t="shared" ref="Y14:Y17" si="1">IF(SUM(M14:X14)&gt;0,-SUM(M14:X14)," ")</f>
        <v xml:space="preserve"> </v>
      </c>
      <c r="Z14" s="171"/>
      <c r="AA14" s="171"/>
      <c r="AB14" s="171"/>
      <c r="AC14" s="21"/>
      <c r="AD14" s="984"/>
      <c r="AE14" s="985"/>
      <c r="AF14" s="49"/>
      <c r="AG14" s="91"/>
    </row>
    <row r="15" spans="1:44" ht="13.5" customHeight="1" x14ac:dyDescent="0.2">
      <c r="A15" s="169" t="s">
        <v>111</v>
      </c>
      <c r="B15" s="1554" t="s">
        <v>302</v>
      </c>
      <c r="C15" s="1555"/>
      <c r="D15" s="1555"/>
      <c r="E15" s="1556"/>
      <c r="F15" s="722">
        <v>11</v>
      </c>
      <c r="G15" s="723">
        <v>1</v>
      </c>
      <c r="H15" s="318">
        <f t="shared" si="0"/>
        <v>12</v>
      </c>
      <c r="I15" s="21"/>
      <c r="J15" s="1605"/>
      <c r="K15" s="1606"/>
      <c r="L15" s="1607"/>
      <c r="M15" s="319"/>
      <c r="N15" s="317"/>
      <c r="O15" s="320"/>
      <c r="P15" s="319"/>
      <c r="Q15" s="317"/>
      <c r="R15" s="317"/>
      <c r="S15" s="320"/>
      <c r="T15" s="319"/>
      <c r="U15" s="317"/>
      <c r="V15" s="317"/>
      <c r="W15" s="317"/>
      <c r="X15" s="321"/>
      <c r="Y15" s="474" t="str">
        <f t="shared" si="1"/>
        <v xml:space="preserve"> </v>
      </c>
      <c r="Z15" s="171"/>
      <c r="AA15" s="171"/>
      <c r="AB15" s="171"/>
      <c r="AC15" s="21"/>
      <c r="AD15" s="984"/>
      <c r="AE15" s="985"/>
      <c r="AF15" s="49"/>
      <c r="AG15" s="91"/>
    </row>
    <row r="16" spans="1:44" ht="13.5" customHeight="1" x14ac:dyDescent="0.2">
      <c r="A16" s="169" t="s">
        <v>112</v>
      </c>
      <c r="B16" s="1554" t="s">
        <v>303</v>
      </c>
      <c r="C16" s="1555"/>
      <c r="D16" s="1555"/>
      <c r="E16" s="1556"/>
      <c r="F16" s="722">
        <v>82</v>
      </c>
      <c r="G16" s="723">
        <v>3</v>
      </c>
      <c r="H16" s="318">
        <f t="shared" si="0"/>
        <v>85</v>
      </c>
      <c r="I16" s="21"/>
      <c r="J16" s="1605"/>
      <c r="K16" s="1606"/>
      <c r="L16" s="1607"/>
      <c r="M16" s="319"/>
      <c r="N16" s="317"/>
      <c r="O16" s="320"/>
      <c r="P16" s="319"/>
      <c r="Q16" s="317"/>
      <c r="R16" s="317"/>
      <c r="S16" s="320"/>
      <c r="T16" s="319"/>
      <c r="U16" s="317"/>
      <c r="V16" s="317"/>
      <c r="W16" s="317"/>
      <c r="X16" s="321"/>
      <c r="Y16" s="474" t="str">
        <f t="shared" si="1"/>
        <v xml:space="preserve"> </v>
      </c>
      <c r="Z16" s="171"/>
      <c r="AA16" s="171"/>
      <c r="AB16" s="171"/>
      <c r="AC16" s="21"/>
      <c r="AD16" s="21"/>
      <c r="AE16" s="21"/>
      <c r="AF16" s="49"/>
      <c r="AG16" s="91"/>
    </row>
    <row r="17" spans="1:43" ht="13.5" customHeight="1" thickBot="1" x14ac:dyDescent="0.25">
      <c r="A17" s="169" t="s">
        <v>113</v>
      </c>
      <c r="B17" s="1554" t="s">
        <v>304</v>
      </c>
      <c r="C17" s="1555"/>
      <c r="D17" s="1555"/>
      <c r="E17" s="1556"/>
      <c r="F17" s="722">
        <v>10</v>
      </c>
      <c r="G17" s="723">
        <v>1</v>
      </c>
      <c r="H17" s="318">
        <f t="shared" si="0"/>
        <v>11</v>
      </c>
      <c r="I17" s="21"/>
      <c r="J17" s="1616"/>
      <c r="K17" s="1617"/>
      <c r="L17" s="1618"/>
      <c r="M17" s="322"/>
      <c r="N17" s="323"/>
      <c r="O17" s="324"/>
      <c r="P17" s="322"/>
      <c r="Q17" s="323"/>
      <c r="R17" s="323"/>
      <c r="S17" s="324"/>
      <c r="T17" s="322"/>
      <c r="U17" s="323"/>
      <c r="V17" s="323"/>
      <c r="W17" s="323"/>
      <c r="X17" s="325"/>
      <c r="Y17" s="474" t="str">
        <f t="shared" si="1"/>
        <v xml:space="preserve"> </v>
      </c>
      <c r="Z17" s="475">
        <f>SUM(Y13:Y17)</f>
        <v>-4</v>
      </c>
      <c r="AA17" s="407"/>
      <c r="AB17" s="407"/>
      <c r="AC17" s="21"/>
      <c r="AD17" s="21"/>
      <c r="AE17" s="21"/>
      <c r="AF17" s="49"/>
      <c r="AG17" s="91"/>
      <c r="AH17" s="163"/>
      <c r="AI17" s="163"/>
      <c r="AJ17" s="311"/>
    </row>
    <row r="18" spans="1:43" ht="13.5" customHeight="1" thickBot="1" x14ac:dyDescent="0.25">
      <c r="A18" s="169" t="s">
        <v>114</v>
      </c>
      <c r="B18" s="1554" t="s">
        <v>305</v>
      </c>
      <c r="C18" s="1555"/>
      <c r="D18" s="1555"/>
      <c r="E18" s="1556"/>
      <c r="F18" s="722">
        <v>44</v>
      </c>
      <c r="G18" s="723">
        <v>2</v>
      </c>
      <c r="H18" s="318">
        <f t="shared" si="0"/>
        <v>46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49"/>
      <c r="AG18" s="91"/>
      <c r="AH18" s="984"/>
      <c r="AI18" s="985"/>
      <c r="AJ18" s="311"/>
      <c r="AQ18" s="3"/>
    </row>
    <row r="19" spans="1:43" ht="13.5" customHeight="1" x14ac:dyDescent="0.2">
      <c r="A19" s="169" t="s">
        <v>115</v>
      </c>
      <c r="B19" s="1571"/>
      <c r="C19" s="1572"/>
      <c r="D19" s="1572"/>
      <c r="E19" s="1573"/>
      <c r="F19" s="316"/>
      <c r="G19" s="317"/>
      <c r="H19" s="318" t="str">
        <f t="shared" si="0"/>
        <v xml:space="preserve"> </v>
      </c>
      <c r="I19" s="21"/>
      <c r="J19" s="142" t="s">
        <v>135</v>
      </c>
      <c r="K19" s="154"/>
      <c r="L19" s="154"/>
      <c r="M19" s="154"/>
      <c r="N19" s="154"/>
      <c r="O19" s="143"/>
      <c r="P19" s="144"/>
      <c r="Q19" s="145"/>
      <c r="R19" s="146"/>
      <c r="S19" s="146"/>
      <c r="T19" s="146"/>
      <c r="U19" s="146"/>
      <c r="V19" s="146"/>
      <c r="W19" s="146"/>
      <c r="X19" s="146"/>
      <c r="Y19" s="147"/>
      <c r="Z19" s="170" t="str">
        <f>IF(SUM(N19:Y19)&gt;0,SUM(N19:Y19)," ")</f>
        <v xml:space="preserve"> </v>
      </c>
      <c r="AA19" s="170"/>
      <c r="AB19" s="170"/>
      <c r="AC19" s="21"/>
      <c r="AD19" s="21"/>
      <c r="AE19" s="21"/>
      <c r="AF19" s="49"/>
      <c r="AG19" s="21"/>
      <c r="AQ19" s="19"/>
    </row>
    <row r="20" spans="1:43" ht="13.5" customHeight="1" x14ac:dyDescent="0.2">
      <c r="A20" s="169" t="s">
        <v>116</v>
      </c>
      <c r="B20" s="1571"/>
      <c r="C20" s="1572"/>
      <c r="D20" s="1572"/>
      <c r="E20" s="1573"/>
      <c r="F20" s="316"/>
      <c r="G20" s="317"/>
      <c r="H20" s="318" t="str">
        <f t="shared" si="0"/>
        <v xml:space="preserve"> </v>
      </c>
      <c r="I20" s="21"/>
      <c r="J20" s="1605"/>
      <c r="K20" s="1606"/>
      <c r="L20" s="1607"/>
      <c r="M20" s="319"/>
      <c r="N20" s="317"/>
      <c r="O20" s="320"/>
      <c r="P20" s="319"/>
      <c r="Q20" s="317"/>
      <c r="R20" s="317"/>
      <c r="S20" s="320"/>
      <c r="T20" s="319"/>
      <c r="U20" s="317">
        <v>2</v>
      </c>
      <c r="V20" s="317"/>
      <c r="W20" s="317"/>
      <c r="X20" s="321"/>
      <c r="Y20" s="477">
        <f>IF(SUM(M20:X20)&gt;0,SUM(M20:X20)," ")</f>
        <v>2</v>
      </c>
      <c r="Z20" s="21"/>
      <c r="AA20" s="476"/>
      <c r="AB20" s="21"/>
      <c r="AC20" s="21"/>
      <c r="AD20" s="21"/>
      <c r="AE20" s="21"/>
      <c r="AF20" s="49"/>
      <c r="AG20" s="21"/>
    </row>
    <row r="21" spans="1:43" ht="13.5" customHeight="1" thickBot="1" x14ac:dyDescent="0.25">
      <c r="A21" s="169" t="s">
        <v>117</v>
      </c>
      <c r="B21" s="1571"/>
      <c r="C21" s="1572"/>
      <c r="D21" s="1572"/>
      <c r="E21" s="1573"/>
      <c r="F21" s="316"/>
      <c r="G21" s="317"/>
      <c r="H21" s="318" t="str">
        <f t="shared" si="0"/>
        <v xml:space="preserve"> </v>
      </c>
      <c r="I21" s="21"/>
      <c r="J21" s="1605"/>
      <c r="K21" s="1606"/>
      <c r="L21" s="1607"/>
      <c r="M21" s="319"/>
      <c r="N21" s="317"/>
      <c r="O21" s="320"/>
      <c r="P21" s="319"/>
      <c r="Q21" s="317"/>
      <c r="R21" s="317"/>
      <c r="S21" s="320"/>
      <c r="T21" s="319"/>
      <c r="U21" s="317"/>
      <c r="V21" s="317"/>
      <c r="W21" s="317"/>
      <c r="X21" s="321"/>
      <c r="Y21" s="477" t="str">
        <f>IF(SUM(M21:X21)&gt;0,SUM(M21:X21)," ")</f>
        <v xml:space="preserve"> </v>
      </c>
      <c r="Z21" s="21"/>
      <c r="AA21" s="21"/>
      <c r="AB21" s="21"/>
      <c r="AC21" s="21"/>
      <c r="AD21" s="21"/>
      <c r="AE21" s="21"/>
      <c r="AF21" s="383" t="s">
        <v>218</v>
      </c>
      <c r="AG21" s="363"/>
    </row>
    <row r="22" spans="1:43" ht="13.5" customHeight="1" x14ac:dyDescent="0.2">
      <c r="A22" s="169" t="s">
        <v>118</v>
      </c>
      <c r="B22" s="1571"/>
      <c r="C22" s="1572"/>
      <c r="D22" s="1572"/>
      <c r="E22" s="1573"/>
      <c r="F22" s="316"/>
      <c r="G22" s="317"/>
      <c r="H22" s="318" t="str">
        <f t="shared" si="0"/>
        <v xml:space="preserve"> </v>
      </c>
      <c r="I22" s="21"/>
      <c r="J22" s="1605"/>
      <c r="K22" s="1606"/>
      <c r="L22" s="1607"/>
      <c r="M22" s="319"/>
      <c r="N22" s="317"/>
      <c r="O22" s="320"/>
      <c r="P22" s="319"/>
      <c r="Q22" s="317"/>
      <c r="R22" s="317"/>
      <c r="S22" s="320"/>
      <c r="T22" s="319"/>
      <c r="U22" s="317"/>
      <c r="V22" s="317"/>
      <c r="W22" s="317"/>
      <c r="X22" s="321"/>
      <c r="Y22" s="477" t="str">
        <f>IF(SUM(M22:X22)&gt;0,SUM(M22:X22)," ")</f>
        <v xml:space="preserve"> </v>
      </c>
      <c r="Z22" s="21"/>
      <c r="AA22" s="21"/>
      <c r="AB22" s="21"/>
      <c r="AC22" s="21"/>
      <c r="AD22" s="1526" t="s">
        <v>343</v>
      </c>
      <c r="AE22" s="1522">
        <f>H25 + SUM(Z17+Z24)</f>
        <v>399.5</v>
      </c>
      <c r="AF22" s="1523"/>
      <c r="AG22" s="91"/>
    </row>
    <row r="23" spans="1:43" ht="13.5" customHeight="1" thickBot="1" x14ac:dyDescent="0.25">
      <c r="A23" s="169" t="s">
        <v>119</v>
      </c>
      <c r="B23" s="1571"/>
      <c r="C23" s="1572"/>
      <c r="D23" s="1572"/>
      <c r="E23" s="1573"/>
      <c r="F23" s="316"/>
      <c r="G23" s="317"/>
      <c r="H23" s="318" t="str">
        <f t="shared" si="0"/>
        <v xml:space="preserve"> </v>
      </c>
      <c r="I23" s="21"/>
      <c r="J23" s="1605"/>
      <c r="K23" s="1606"/>
      <c r="L23" s="1607"/>
      <c r="M23" s="319"/>
      <c r="N23" s="317"/>
      <c r="O23" s="320"/>
      <c r="P23" s="319"/>
      <c r="Q23" s="317"/>
      <c r="R23" s="317"/>
      <c r="S23" s="320"/>
      <c r="T23" s="319"/>
      <c r="U23" s="317"/>
      <c r="V23" s="317"/>
      <c r="W23" s="317"/>
      <c r="X23" s="321"/>
      <c r="Y23" s="477" t="str">
        <f>IF(SUM(M23:X23)&gt;0,SUM(M23:X23)," ")</f>
        <v xml:space="preserve"> </v>
      </c>
      <c r="Z23" s="21"/>
      <c r="AA23" s="21"/>
      <c r="AB23" s="21"/>
      <c r="AC23" s="21"/>
      <c r="AD23" s="1123"/>
      <c r="AE23" s="1524"/>
      <c r="AF23" s="1525"/>
      <c r="AG23" s="91"/>
      <c r="AH23" s="186">
        <f>AE22</f>
        <v>399.5</v>
      </c>
    </row>
    <row r="24" spans="1:43" ht="13.5" customHeight="1" thickBot="1" x14ac:dyDescent="0.25">
      <c r="A24" s="326" t="s">
        <v>120</v>
      </c>
      <c r="B24" s="1574"/>
      <c r="C24" s="1575"/>
      <c r="D24" s="1575"/>
      <c r="E24" s="1576"/>
      <c r="F24" s="327"/>
      <c r="G24" s="328"/>
      <c r="H24" s="329" t="str">
        <f t="shared" si="0"/>
        <v xml:space="preserve"> </v>
      </c>
      <c r="I24" s="21"/>
      <c r="J24" s="1616"/>
      <c r="K24" s="1617"/>
      <c r="L24" s="1618"/>
      <c r="M24" s="322"/>
      <c r="N24" s="323"/>
      <c r="O24" s="324"/>
      <c r="P24" s="322"/>
      <c r="Q24" s="323"/>
      <c r="R24" s="323"/>
      <c r="S24" s="324"/>
      <c r="T24" s="322"/>
      <c r="U24" s="323"/>
      <c r="V24" s="323"/>
      <c r="W24" s="323"/>
      <c r="X24" s="325"/>
      <c r="Y24" s="477" t="str">
        <f>IF(SUM(M24:X24)&gt;0,SUM(M24:X24)," ")</f>
        <v xml:space="preserve"> </v>
      </c>
      <c r="Z24" s="478">
        <f>SUM(Y20:Y24)</f>
        <v>2</v>
      </c>
      <c r="AA24" s="408"/>
      <c r="AB24" s="408"/>
      <c r="AC24" s="21"/>
      <c r="AD24" s="21"/>
      <c r="AE24" s="168"/>
      <c r="AF24" s="376"/>
      <c r="AG24" s="302"/>
    </row>
    <row r="25" spans="1:43" x14ac:dyDescent="0.2">
      <c r="A25" s="53"/>
      <c r="B25" s="21"/>
      <c r="C25" s="21"/>
      <c r="D25" s="21"/>
      <c r="E25" s="21"/>
      <c r="F25" s="330">
        <f>SUM(F13:F24)</f>
        <v>385.5</v>
      </c>
      <c r="G25" s="331">
        <f>SUM(G13:G24)</f>
        <v>16</v>
      </c>
      <c r="H25" s="332">
        <f>SUM(H13:H24)</f>
        <v>401.5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49"/>
      <c r="AG25" s="21"/>
      <c r="AH25" s="21"/>
    </row>
    <row r="26" spans="1:43" x14ac:dyDescent="0.2">
      <c r="A26" s="53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49"/>
      <c r="AG26" s="21"/>
      <c r="AH26" s="21"/>
    </row>
    <row r="27" spans="1:43" ht="13.5" thickBot="1" x14ac:dyDescent="0.25">
      <c r="A27" s="53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49"/>
      <c r="AG27" s="21"/>
      <c r="AH27" s="21"/>
    </row>
    <row r="28" spans="1:43" x14ac:dyDescent="0.2">
      <c r="A28" s="159" t="s">
        <v>141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307"/>
      <c r="U28" s="308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333"/>
      <c r="AG28" s="27"/>
      <c r="AH28" s="368" t="s">
        <v>56</v>
      </c>
      <c r="AI28" s="368"/>
      <c r="AJ28" s="369"/>
      <c r="AK28" s="369"/>
      <c r="AL28" s="369"/>
    </row>
    <row r="29" spans="1:43" ht="12.75" customHeight="1" x14ac:dyDescent="0.2">
      <c r="A29" s="334"/>
      <c r="B29" s="314"/>
      <c r="C29" s="314"/>
      <c r="D29" s="335"/>
      <c r="E29" s="1578" t="s">
        <v>130</v>
      </c>
      <c r="F29" s="1290"/>
      <c r="G29" s="1579"/>
      <c r="H29" s="1542" t="s">
        <v>45</v>
      </c>
      <c r="I29" s="1543"/>
      <c r="J29" s="1543"/>
      <c r="K29" s="1544"/>
      <c r="L29" s="1558" t="s">
        <v>131</v>
      </c>
      <c r="M29" s="1559"/>
      <c r="N29" s="1558" t="s">
        <v>46</v>
      </c>
      <c r="O29" s="1559"/>
      <c r="P29" s="1530" t="s">
        <v>133</v>
      </c>
      <c r="Q29" s="1531"/>
      <c r="R29" s="1631" t="s">
        <v>142</v>
      </c>
      <c r="S29" s="1290"/>
      <c r="T29" s="1632"/>
      <c r="U29" s="21"/>
      <c r="V29" s="21"/>
      <c r="W29" s="21"/>
      <c r="X29" s="21"/>
      <c r="Y29" s="1520" t="str">
        <f>IF(AE22=U46,"","Achtung! Es besteht eine Differenz zwischen der Ausgangslage und der Pensenzusammenstellung")</f>
        <v/>
      </c>
      <c r="Z29" s="1521"/>
      <c r="AA29" s="1521"/>
      <c r="AB29" s="1521"/>
      <c r="AC29" s="1521"/>
      <c r="AD29" s="27"/>
      <c r="AE29" s="1634" t="s">
        <v>53</v>
      </c>
      <c r="AF29" s="1634" t="s">
        <v>54</v>
      </c>
      <c r="AG29" s="123"/>
      <c r="AH29" s="1636" t="s">
        <v>41</v>
      </c>
      <c r="AI29" s="1638" t="s">
        <v>338</v>
      </c>
      <c r="AJ29" s="1636" t="s">
        <v>40</v>
      </c>
      <c r="AK29" s="1636" t="s">
        <v>57</v>
      </c>
      <c r="AL29" s="1636" t="s">
        <v>55</v>
      </c>
    </row>
    <row r="30" spans="1:43" ht="105" customHeight="1" x14ac:dyDescent="0.2">
      <c r="A30" s="53"/>
      <c r="B30" s="21"/>
      <c r="C30" s="21"/>
      <c r="D30" s="21"/>
      <c r="E30" s="1292"/>
      <c r="F30" s="1293"/>
      <c r="G30" s="1294"/>
      <c r="H30" s="1545"/>
      <c r="I30" s="1546"/>
      <c r="J30" s="1546"/>
      <c r="K30" s="1547"/>
      <c r="L30" s="1560"/>
      <c r="M30" s="1561"/>
      <c r="N30" s="1560"/>
      <c r="O30" s="1561"/>
      <c r="P30" s="1532"/>
      <c r="Q30" s="1533"/>
      <c r="R30" s="1292"/>
      <c r="S30" s="1293"/>
      <c r="T30" s="1633"/>
      <c r="U30" s="21"/>
      <c r="V30" s="21"/>
      <c r="W30" s="54" t="s">
        <v>219</v>
      </c>
      <c r="X30" s="21"/>
      <c r="Y30" s="1521"/>
      <c r="Z30" s="1521"/>
      <c r="AA30" s="1521"/>
      <c r="AB30" s="1521"/>
      <c r="AC30" s="1521"/>
      <c r="AD30" s="295" t="s">
        <v>344</v>
      </c>
      <c r="AE30" s="1635"/>
      <c r="AF30" s="1635"/>
      <c r="AG30" s="123"/>
      <c r="AH30" s="1637"/>
      <c r="AI30" s="1637"/>
      <c r="AJ30" s="1637"/>
      <c r="AK30" s="1637"/>
      <c r="AL30" s="1640"/>
    </row>
    <row r="31" spans="1:43" ht="13.5" customHeight="1" x14ac:dyDescent="0.2">
      <c r="A31" s="53"/>
      <c r="B31" s="21"/>
      <c r="C31" s="21"/>
      <c r="D31" s="21"/>
      <c r="E31" s="1553" t="s">
        <v>123</v>
      </c>
      <c r="F31" s="1553" t="s">
        <v>210</v>
      </c>
      <c r="G31" s="1553" t="s">
        <v>354</v>
      </c>
      <c r="H31" s="1548" t="s">
        <v>125</v>
      </c>
      <c r="I31" s="1548" t="s">
        <v>126</v>
      </c>
      <c r="J31" s="1548" t="s">
        <v>127</v>
      </c>
      <c r="K31" s="1548" t="s">
        <v>128</v>
      </c>
      <c r="L31" s="1551" t="s">
        <v>212</v>
      </c>
      <c r="M31" s="1551" t="s">
        <v>211</v>
      </c>
      <c r="N31" s="1551" t="s">
        <v>212</v>
      </c>
      <c r="O31" s="1551" t="s">
        <v>211</v>
      </c>
      <c r="P31" s="1551" t="s">
        <v>212</v>
      </c>
      <c r="Q31" s="1551" t="s">
        <v>211</v>
      </c>
      <c r="R31" s="1639" t="s">
        <v>143</v>
      </c>
      <c r="S31" s="1551" t="s">
        <v>212</v>
      </c>
      <c r="T31" s="1613" t="s">
        <v>211</v>
      </c>
      <c r="U31" s="21"/>
      <c r="V31" s="21"/>
      <c r="W31" s="336" t="s">
        <v>345</v>
      </c>
      <c r="X31" s="337" t="s">
        <v>349</v>
      </c>
      <c r="Y31" s="314"/>
      <c r="Z31" s="338"/>
      <c r="AA31" s="338"/>
      <c r="AB31" s="339"/>
      <c r="AC31" s="21"/>
      <c r="AD31" s="340" t="s">
        <v>130</v>
      </c>
      <c r="AE31" s="341">
        <f>SUM(E46:F46)</f>
        <v>61</v>
      </c>
      <c r="AF31" s="342">
        <f t="shared" ref="AF31:AF36" si="2">AH31*AI31/100</f>
        <v>2.3691303769000003</v>
      </c>
      <c r="AG31" s="64"/>
      <c r="AH31" s="296">
        <f t="shared" ref="AH31:AH34" si="3">AE31*AJ31</f>
        <v>210.34630000000001</v>
      </c>
      <c r="AI31" s="73">
        <v>1.1263000000000001</v>
      </c>
      <c r="AJ31" s="72">
        <f>IF(AL31=39,3.5714,3.4483)</f>
        <v>3.4483000000000001</v>
      </c>
      <c r="AK31" s="66">
        <v>10</v>
      </c>
      <c r="AL31" s="285">
        <f>AB5</f>
        <v>38</v>
      </c>
    </row>
    <row r="32" spans="1:43" ht="13.5" customHeight="1" x14ac:dyDescent="0.2">
      <c r="A32" s="53"/>
      <c r="B32" s="21"/>
      <c r="C32" s="21"/>
      <c r="D32" s="21"/>
      <c r="E32" s="1577"/>
      <c r="F32" s="1580"/>
      <c r="G32" s="1581"/>
      <c r="H32" s="1549"/>
      <c r="I32" s="1549"/>
      <c r="J32" s="1549"/>
      <c r="K32" s="1549"/>
      <c r="L32" s="1552"/>
      <c r="M32" s="1552"/>
      <c r="N32" s="1552"/>
      <c r="O32" s="1552"/>
      <c r="P32" s="1552"/>
      <c r="Q32" s="1552"/>
      <c r="R32" s="1639"/>
      <c r="S32" s="1552"/>
      <c r="T32" s="1614"/>
      <c r="U32" s="21"/>
      <c r="V32" s="21"/>
      <c r="W32" s="167" t="s">
        <v>123</v>
      </c>
      <c r="X32" s="166" t="s">
        <v>136</v>
      </c>
      <c r="Y32" s="21"/>
      <c r="Z32" s="27"/>
      <c r="AA32" s="27"/>
      <c r="AB32" s="156"/>
      <c r="AC32" s="21"/>
      <c r="AD32" s="340" t="s">
        <v>45</v>
      </c>
      <c r="AE32" s="341">
        <f>SUM(H46:K46)</f>
        <v>250.5</v>
      </c>
      <c r="AF32" s="342">
        <f t="shared" si="2"/>
        <v>9.7289698264500011</v>
      </c>
      <c r="AG32" s="46"/>
      <c r="AH32" s="296">
        <f t="shared" si="3"/>
        <v>863.79915000000005</v>
      </c>
      <c r="AI32" s="73">
        <v>1.1263000000000001</v>
      </c>
      <c r="AJ32" s="72">
        <f>IF(AL31=39,3.5714,3.4483)</f>
        <v>3.4483000000000001</v>
      </c>
      <c r="AK32" s="66">
        <v>10</v>
      </c>
      <c r="AL32" s="102"/>
    </row>
    <row r="33" spans="1:54" ht="13.5" customHeight="1" x14ac:dyDescent="0.2">
      <c r="A33" s="53"/>
      <c r="B33" s="21"/>
      <c r="C33" s="21"/>
      <c r="D33" s="21"/>
      <c r="E33" s="1577"/>
      <c r="F33" s="1580"/>
      <c r="G33" s="1581"/>
      <c r="H33" s="1550"/>
      <c r="I33" s="1550"/>
      <c r="J33" s="1550"/>
      <c r="K33" s="1550"/>
      <c r="L33" s="1553"/>
      <c r="M33" s="1553"/>
      <c r="N33" s="1553"/>
      <c r="O33" s="1553"/>
      <c r="P33" s="1553"/>
      <c r="Q33" s="1553"/>
      <c r="R33" s="1639"/>
      <c r="S33" s="1553"/>
      <c r="T33" s="1615"/>
      <c r="U33" s="21"/>
      <c r="V33" s="21"/>
      <c r="W33" s="167" t="s">
        <v>210</v>
      </c>
      <c r="X33" s="166" t="s">
        <v>234</v>
      </c>
      <c r="Y33" s="21"/>
      <c r="Z33" s="27"/>
      <c r="AA33" s="27"/>
      <c r="AB33" s="156"/>
      <c r="AC33" s="21"/>
      <c r="AD33" s="340" t="s">
        <v>213</v>
      </c>
      <c r="AE33" s="341">
        <f>SUM(L46,N46,P46)</f>
        <v>68</v>
      </c>
      <c r="AF33" s="342">
        <f t="shared" si="2"/>
        <v>2.3448440000000002</v>
      </c>
      <c r="AG33" s="46"/>
      <c r="AH33" s="296">
        <f t="shared" si="3"/>
        <v>234.48440000000002</v>
      </c>
      <c r="AI33" s="71">
        <v>1</v>
      </c>
      <c r="AJ33" s="72">
        <f>IF(AL31=39,3.5714,3.4483)</f>
        <v>3.4483000000000001</v>
      </c>
      <c r="AK33" s="66">
        <v>7</v>
      </c>
      <c r="AL33" s="102"/>
      <c r="AM33" s="102"/>
      <c r="AR33" s="163"/>
      <c r="AS33" s="163"/>
      <c r="AT33" s="163"/>
      <c r="AU33" s="163"/>
      <c r="AV33" s="163"/>
      <c r="AW33" s="163"/>
      <c r="AX33" s="163"/>
      <c r="AY33" s="163"/>
      <c r="AZ33" s="163"/>
      <c r="BA33" s="163"/>
      <c r="BB33" s="163"/>
    </row>
    <row r="34" spans="1:54" x14ac:dyDescent="0.2">
      <c r="A34" s="1554" t="s">
        <v>306</v>
      </c>
      <c r="B34" s="1555"/>
      <c r="C34" s="1555"/>
      <c r="D34" s="1555"/>
      <c r="E34" s="604"/>
      <c r="F34" s="724">
        <v>30</v>
      </c>
      <c r="G34" s="724">
        <v>5</v>
      </c>
      <c r="H34" s="725">
        <v>31.5</v>
      </c>
      <c r="I34" s="726">
        <v>48</v>
      </c>
      <c r="J34" s="726">
        <v>16</v>
      </c>
      <c r="K34" s="605"/>
      <c r="L34" s="724"/>
      <c r="M34" s="724"/>
      <c r="N34" s="724">
        <v>10</v>
      </c>
      <c r="O34" s="724">
        <v>8</v>
      </c>
      <c r="P34" s="724">
        <v>28</v>
      </c>
      <c r="Q34" s="724"/>
      <c r="R34" s="605">
        <v>3</v>
      </c>
      <c r="S34" s="604">
        <v>5</v>
      </c>
      <c r="T34" s="606">
        <v>3</v>
      </c>
      <c r="U34" s="347">
        <f>IF(SUM(E34:T34)&gt;0,SUM(E34:T34)-G34," ")</f>
        <v>182.5</v>
      </c>
      <c r="V34" s="21"/>
      <c r="W34" s="167" t="s">
        <v>124</v>
      </c>
      <c r="X34" s="166" t="s">
        <v>137</v>
      </c>
      <c r="Y34" s="21"/>
      <c r="Z34" s="27"/>
      <c r="AA34" s="27"/>
      <c r="AB34" s="156"/>
      <c r="AC34" s="21"/>
      <c r="AD34" s="340" t="s">
        <v>214</v>
      </c>
      <c r="AE34" s="341">
        <f>SUM(M46,O46,Q46)</f>
        <v>9</v>
      </c>
      <c r="AF34" s="342">
        <f t="shared" si="2"/>
        <v>0.34954382610000001</v>
      </c>
      <c r="AG34" s="46"/>
      <c r="AH34" s="296">
        <f t="shared" si="3"/>
        <v>31.034700000000001</v>
      </c>
      <c r="AI34" s="73">
        <v>1.1263000000000001</v>
      </c>
      <c r="AJ34" s="72">
        <f>IF(AL31=39,3.5714,3.4483)</f>
        <v>3.4483000000000001</v>
      </c>
      <c r="AK34" s="66">
        <v>10</v>
      </c>
      <c r="AL34" s="102"/>
      <c r="AM34" s="102"/>
      <c r="AR34" s="163"/>
      <c r="AS34" s="163"/>
      <c r="AT34" s="163"/>
      <c r="AU34" s="163"/>
      <c r="AV34" s="163"/>
      <c r="AW34" s="163"/>
      <c r="AX34" s="163"/>
      <c r="AY34" s="163"/>
      <c r="AZ34" s="163"/>
      <c r="BA34" s="163"/>
      <c r="BB34" s="163"/>
    </row>
    <row r="35" spans="1:54" x14ac:dyDescent="0.2">
      <c r="A35" s="1554" t="s">
        <v>307</v>
      </c>
      <c r="B35" s="1555"/>
      <c r="C35" s="1555"/>
      <c r="D35" s="1555"/>
      <c r="E35" s="604"/>
      <c r="F35" s="724">
        <v>31</v>
      </c>
      <c r="G35" s="724">
        <v>5</v>
      </c>
      <c r="H35" s="725">
        <v>28</v>
      </c>
      <c r="I35" s="726"/>
      <c r="J35" s="726"/>
      <c r="K35" s="605"/>
      <c r="L35" s="724"/>
      <c r="M35" s="724"/>
      <c r="N35" s="724"/>
      <c r="O35" s="724"/>
      <c r="P35" s="724">
        <v>7</v>
      </c>
      <c r="Q35" s="724">
        <v>1</v>
      </c>
      <c r="R35" s="605"/>
      <c r="S35" s="604"/>
      <c r="T35" s="606"/>
      <c r="U35" s="347">
        <f>IF(SUM(E35:T35)&gt;0,SUM(E35:T35)-G35," ")</f>
        <v>67</v>
      </c>
      <c r="V35" s="21"/>
      <c r="W35" s="167" t="s">
        <v>125</v>
      </c>
      <c r="X35" s="166" t="s">
        <v>138</v>
      </c>
      <c r="Y35" s="21"/>
      <c r="Z35" s="27"/>
      <c r="AA35" s="27"/>
      <c r="AB35" s="156"/>
      <c r="AC35" s="21"/>
      <c r="AD35" s="340" t="s">
        <v>216</v>
      </c>
      <c r="AE35" s="341">
        <f>SUM(R46,T46)</f>
        <v>6</v>
      </c>
      <c r="AF35" s="342">
        <f t="shared" si="2"/>
        <v>0.23302921740000002</v>
      </c>
      <c r="AG35" s="46"/>
      <c r="AH35" s="470">
        <f>AE35*AJ35</f>
        <v>20.689800000000002</v>
      </c>
      <c r="AI35" s="73">
        <v>1.1263000000000001</v>
      </c>
      <c r="AJ35" s="75">
        <f>IF(AL31=39,3.5714,3.4483)</f>
        <v>3.4483000000000001</v>
      </c>
      <c r="AK35" s="76">
        <v>10</v>
      </c>
      <c r="AL35" s="102"/>
      <c r="AM35" s="102"/>
      <c r="AR35" s="163"/>
      <c r="AS35" s="163"/>
      <c r="AT35" s="163"/>
      <c r="AU35" s="163"/>
      <c r="AV35" s="163"/>
      <c r="AW35" s="163"/>
      <c r="AX35" s="163"/>
      <c r="AY35" s="163"/>
      <c r="AZ35" s="163"/>
      <c r="BA35" s="163"/>
      <c r="BB35" s="163"/>
    </row>
    <row r="36" spans="1:54" x14ac:dyDescent="0.2">
      <c r="A36" s="1554" t="s">
        <v>308</v>
      </c>
      <c r="B36" s="1555"/>
      <c r="C36" s="1555"/>
      <c r="D36" s="1555"/>
      <c r="E36" s="604"/>
      <c r="F36" s="604"/>
      <c r="G36" s="604"/>
      <c r="H36" s="725">
        <v>27</v>
      </c>
      <c r="I36" s="726"/>
      <c r="J36" s="726"/>
      <c r="K36" s="605"/>
      <c r="L36" s="724"/>
      <c r="M36" s="724"/>
      <c r="N36" s="724"/>
      <c r="O36" s="724"/>
      <c r="P36" s="724">
        <v>2</v>
      </c>
      <c r="Q36" s="724"/>
      <c r="R36" s="605"/>
      <c r="S36" s="604"/>
      <c r="T36" s="606"/>
      <c r="U36" s="347">
        <f t="shared" ref="U36:U45" si="4">IF(SUM(E36:T36)&gt;0,SUM(E36:T36)-G36," ")</f>
        <v>29</v>
      </c>
      <c r="V36" s="21"/>
      <c r="W36" s="167" t="s">
        <v>126</v>
      </c>
      <c r="X36" s="166" t="s">
        <v>139</v>
      </c>
      <c r="Y36" s="21"/>
      <c r="Z36" s="27"/>
      <c r="AA36" s="27"/>
      <c r="AB36" s="156"/>
      <c r="AC36" s="21"/>
      <c r="AD36" s="340" t="s">
        <v>215</v>
      </c>
      <c r="AE36" s="341">
        <f>SUM(S34:S45)</f>
        <v>5</v>
      </c>
      <c r="AF36" s="342">
        <f t="shared" si="2"/>
        <v>0.17241500000000001</v>
      </c>
      <c r="AG36" s="46"/>
      <c r="AH36" s="470">
        <f>AE36*AJ36</f>
        <v>17.241500000000002</v>
      </c>
      <c r="AI36" s="73">
        <v>1</v>
      </c>
      <c r="AJ36" s="75">
        <f>IF(AL31=39,3.5714,3.4483)</f>
        <v>3.4483000000000001</v>
      </c>
      <c r="AK36" s="76">
        <v>7</v>
      </c>
      <c r="AL36" s="102"/>
      <c r="AM36" s="102"/>
      <c r="AR36" s="163"/>
      <c r="AS36" s="163"/>
      <c r="AT36" s="163"/>
      <c r="AU36" s="163"/>
      <c r="AV36" s="163"/>
      <c r="AW36" s="163"/>
      <c r="AX36" s="163"/>
      <c r="AY36" s="163"/>
      <c r="AZ36" s="163"/>
      <c r="BA36" s="163"/>
      <c r="BB36" s="163"/>
    </row>
    <row r="37" spans="1:54" x14ac:dyDescent="0.2">
      <c r="A37" s="1554" t="s">
        <v>309</v>
      </c>
      <c r="B37" s="1555"/>
      <c r="C37" s="1555"/>
      <c r="D37" s="1555"/>
      <c r="E37" s="471"/>
      <c r="F37" s="471"/>
      <c r="G37" s="471"/>
      <c r="H37" s="725">
        <v>23</v>
      </c>
      <c r="I37" s="726"/>
      <c r="J37" s="726"/>
      <c r="K37" s="472"/>
      <c r="L37" s="724"/>
      <c r="M37" s="724"/>
      <c r="N37" s="724"/>
      <c r="O37" s="724"/>
      <c r="P37" s="724"/>
      <c r="Q37" s="724"/>
      <c r="R37" s="472"/>
      <c r="S37" s="471"/>
      <c r="T37" s="473"/>
      <c r="U37" s="347">
        <f t="shared" si="4"/>
        <v>23</v>
      </c>
      <c r="V37" s="21"/>
      <c r="W37" s="167" t="s">
        <v>127</v>
      </c>
      <c r="X37" s="166" t="s">
        <v>140</v>
      </c>
      <c r="Y37" s="21"/>
      <c r="Z37" s="27"/>
      <c r="AA37" s="27"/>
      <c r="AB37" s="156"/>
      <c r="AC37" s="21"/>
      <c r="AD37" s="810" t="s">
        <v>353</v>
      </c>
      <c r="AE37" s="982">
        <f>G46</f>
        <v>10</v>
      </c>
      <c r="AF37" s="342">
        <f>IF(G34&gt;0,AE37*AI37/100,0)</f>
        <v>0.11263000000000002</v>
      </c>
      <c r="AH37" s="977"/>
      <c r="AI37" s="73">
        <v>1.1263000000000001</v>
      </c>
      <c r="AJ37" s="960"/>
      <c r="AK37" s="76">
        <v>10</v>
      </c>
      <c r="AM37" s="102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</row>
    <row r="38" spans="1:54" x14ac:dyDescent="0.2">
      <c r="A38" s="1554" t="s">
        <v>310</v>
      </c>
      <c r="B38" s="1555"/>
      <c r="C38" s="1555"/>
      <c r="D38" s="1555"/>
      <c r="E38" s="471"/>
      <c r="F38" s="471"/>
      <c r="G38" s="471"/>
      <c r="H38" s="725">
        <v>11</v>
      </c>
      <c r="I38" s="726"/>
      <c r="J38" s="726"/>
      <c r="K38" s="472"/>
      <c r="L38" s="724"/>
      <c r="M38" s="724"/>
      <c r="N38" s="724"/>
      <c r="O38" s="724"/>
      <c r="P38" s="724">
        <v>4</v>
      </c>
      <c r="Q38" s="724"/>
      <c r="R38" s="472"/>
      <c r="S38" s="471"/>
      <c r="T38" s="473"/>
      <c r="U38" s="347">
        <f t="shared" si="4"/>
        <v>15</v>
      </c>
      <c r="V38" s="21"/>
      <c r="W38" s="167" t="s">
        <v>153</v>
      </c>
      <c r="X38" s="166" t="s">
        <v>152</v>
      </c>
      <c r="Y38" s="21"/>
      <c r="Z38" s="27"/>
      <c r="AA38" s="27"/>
      <c r="AB38" s="156"/>
      <c r="AC38" s="21"/>
      <c r="AD38" s="340" t="s">
        <v>336</v>
      </c>
      <c r="AE38" s="348">
        <v>30</v>
      </c>
      <c r="AF38" s="342">
        <f>AE38*AI38/100</f>
        <v>0.40100999999999998</v>
      </c>
      <c r="AG38" s="46"/>
      <c r="AH38" s="3"/>
      <c r="AI38" s="961">
        <v>1.3367</v>
      </c>
      <c r="AJ38" s="962"/>
      <c r="AK38" s="961">
        <v>15</v>
      </c>
      <c r="AL38" s="102"/>
      <c r="AM38" s="102"/>
      <c r="AR38" s="163"/>
      <c r="AS38" s="163"/>
      <c r="AT38" s="163"/>
      <c r="AU38" s="163"/>
      <c r="AV38" s="163"/>
      <c r="AW38" s="163"/>
      <c r="AX38" s="163"/>
      <c r="AY38" s="163"/>
      <c r="AZ38" s="163"/>
      <c r="BA38" s="163"/>
      <c r="BB38" s="163"/>
    </row>
    <row r="39" spans="1:54" x14ac:dyDescent="0.2">
      <c r="A39" s="1554" t="s">
        <v>311</v>
      </c>
      <c r="B39" s="1555"/>
      <c r="C39" s="1555"/>
      <c r="D39" s="1555"/>
      <c r="E39" s="471"/>
      <c r="F39" s="471"/>
      <c r="G39" s="471"/>
      <c r="H39" s="725">
        <v>4</v>
      </c>
      <c r="I39" s="726"/>
      <c r="J39" s="726"/>
      <c r="K39" s="472"/>
      <c r="L39" s="724"/>
      <c r="M39" s="724"/>
      <c r="N39" s="724"/>
      <c r="O39" s="724"/>
      <c r="P39" s="724"/>
      <c r="Q39" s="724"/>
      <c r="R39" s="472"/>
      <c r="S39" s="471"/>
      <c r="T39" s="473"/>
      <c r="U39" s="347">
        <f t="shared" si="4"/>
        <v>4</v>
      </c>
      <c r="V39" s="21"/>
      <c r="W39" s="167" t="s">
        <v>146</v>
      </c>
      <c r="X39" s="166" t="s">
        <v>133</v>
      </c>
      <c r="Y39" s="21"/>
      <c r="Z39" s="292"/>
      <c r="AA39" s="27"/>
      <c r="AB39" s="156"/>
      <c r="AC39" s="21"/>
      <c r="AD39" s="959" t="s">
        <v>165</v>
      </c>
      <c r="AE39" s="348">
        <v>12</v>
      </c>
      <c r="AF39" s="342">
        <f>AE39*AI39/100</f>
        <v>0.135156</v>
      </c>
      <c r="AH39" s="960"/>
      <c r="AI39" s="73">
        <v>1.1263000000000001</v>
      </c>
      <c r="AJ39" s="960"/>
      <c r="AK39" s="76">
        <v>10</v>
      </c>
      <c r="AL39" s="102"/>
      <c r="AM39" s="102"/>
      <c r="AN39" s="481"/>
      <c r="AO39" s="481"/>
      <c r="AP39" s="481"/>
      <c r="AR39" s="370"/>
      <c r="AS39" s="178"/>
      <c r="AT39" s="178"/>
      <c r="AU39" s="178"/>
      <c r="AV39" s="178"/>
      <c r="AW39" s="178"/>
      <c r="AX39" s="178"/>
      <c r="AY39" s="163"/>
      <c r="AZ39" s="163"/>
      <c r="BA39" s="163"/>
      <c r="BB39" s="163"/>
    </row>
    <row r="40" spans="1:54" ht="13.5" thickBot="1" x14ac:dyDescent="0.25">
      <c r="A40" s="1554" t="s">
        <v>312</v>
      </c>
      <c r="B40" s="1555"/>
      <c r="C40" s="1555"/>
      <c r="D40" s="1555"/>
      <c r="E40" s="471"/>
      <c r="F40" s="471"/>
      <c r="G40" s="471"/>
      <c r="H40" s="725">
        <v>32</v>
      </c>
      <c r="I40" s="726"/>
      <c r="J40" s="726"/>
      <c r="K40" s="472"/>
      <c r="L40" s="724"/>
      <c r="M40" s="724"/>
      <c r="N40" s="724"/>
      <c r="O40" s="724"/>
      <c r="P40" s="724">
        <v>9</v>
      </c>
      <c r="Q40" s="724"/>
      <c r="R40" s="472"/>
      <c r="S40" s="471"/>
      <c r="T40" s="473"/>
      <c r="U40" s="347">
        <f>IF(SUM(E40:T40)&gt;0,SUM(E40:T40)-G40," ")</f>
        <v>41</v>
      </c>
      <c r="V40" s="21"/>
      <c r="W40" s="409"/>
      <c r="X40" s="409"/>
      <c r="Y40" s="314"/>
      <c r="Z40" s="338"/>
      <c r="AA40" s="338"/>
      <c r="AB40" s="338"/>
      <c r="AC40" s="21"/>
      <c r="AD40" s="349" t="s">
        <v>51</v>
      </c>
      <c r="AE40" s="350"/>
      <c r="AF40" s="351">
        <f>IF(U46&gt;0,SUM(AF31:AF39),0)</f>
        <v>15.846728246850001</v>
      </c>
      <c r="AG40" s="46"/>
      <c r="AH40" s="963">
        <f>SUM(AH31:AH39)</f>
        <v>1377.5958500000002</v>
      </c>
      <c r="AI40" s="964"/>
      <c r="AJ40" s="964"/>
      <c r="AK40" s="964"/>
      <c r="AL40" s="482"/>
      <c r="AM40" s="482"/>
      <c r="AN40" s="481"/>
      <c r="AO40" s="481"/>
      <c r="AP40" s="481"/>
      <c r="AR40" s="372"/>
      <c r="AS40" s="372"/>
      <c r="AT40" s="1643"/>
      <c r="AU40" s="1643"/>
      <c r="AV40" s="1643"/>
      <c r="AW40" s="1645"/>
      <c r="AX40" s="1645"/>
      <c r="AY40" s="1645"/>
      <c r="AZ40" s="1645"/>
      <c r="BA40" s="1645"/>
      <c r="BB40" s="163"/>
    </row>
    <row r="41" spans="1:54" x14ac:dyDescent="0.2">
      <c r="A41" s="1554" t="s">
        <v>313</v>
      </c>
      <c r="B41" s="1555"/>
      <c r="C41" s="1555"/>
      <c r="D41" s="1555"/>
      <c r="E41" s="471"/>
      <c r="F41" s="471"/>
      <c r="G41" s="471"/>
      <c r="H41" s="725">
        <v>5</v>
      </c>
      <c r="I41" s="726"/>
      <c r="J41" s="726"/>
      <c r="K41" s="472"/>
      <c r="L41" s="724"/>
      <c r="M41" s="724"/>
      <c r="N41" s="724"/>
      <c r="O41" s="724"/>
      <c r="P41" s="724"/>
      <c r="Q41" s="724"/>
      <c r="R41" s="472"/>
      <c r="S41" s="471"/>
      <c r="T41" s="473"/>
      <c r="U41" s="347">
        <f t="shared" si="4"/>
        <v>5</v>
      </c>
      <c r="V41" s="21"/>
      <c r="W41" s="166"/>
      <c r="X41" s="166"/>
      <c r="Y41" s="21"/>
      <c r="Z41" s="27"/>
      <c r="AA41" s="27"/>
      <c r="AB41" s="27"/>
      <c r="AC41" s="21"/>
      <c r="AD41" s="299" t="s">
        <v>346</v>
      </c>
      <c r="AE41" s="21"/>
      <c r="AF41" s="375"/>
      <c r="AG41" s="365"/>
      <c r="AH41" s="287"/>
      <c r="AI41" s="287"/>
      <c r="AJ41" s="287"/>
      <c r="AK41" s="287"/>
      <c r="AL41" s="102"/>
      <c r="AM41" s="102"/>
      <c r="AN41" s="481"/>
      <c r="AO41" s="481"/>
      <c r="AP41" s="481"/>
      <c r="AR41" s="372"/>
      <c r="AS41" s="372"/>
      <c r="AT41" s="1643"/>
      <c r="AU41" s="1643"/>
      <c r="AV41" s="1643"/>
      <c r="AW41" s="1645"/>
      <c r="AX41" s="1645"/>
      <c r="AY41" s="1645"/>
      <c r="AZ41" s="1645"/>
      <c r="BA41" s="1645"/>
      <c r="BB41" s="163"/>
    </row>
    <row r="42" spans="1:54" x14ac:dyDescent="0.2">
      <c r="A42" s="1554" t="s">
        <v>314</v>
      </c>
      <c r="B42" s="1555"/>
      <c r="C42" s="1555"/>
      <c r="D42" s="1555"/>
      <c r="E42" s="471"/>
      <c r="F42" s="471"/>
      <c r="G42" s="471"/>
      <c r="H42" s="725">
        <v>25</v>
      </c>
      <c r="I42" s="726"/>
      <c r="J42" s="726"/>
      <c r="K42" s="472"/>
      <c r="L42" s="724"/>
      <c r="M42" s="724"/>
      <c r="N42" s="724"/>
      <c r="O42" s="724"/>
      <c r="P42" s="724">
        <v>8</v>
      </c>
      <c r="Q42" s="724"/>
      <c r="R42" s="472"/>
      <c r="S42" s="471"/>
      <c r="T42" s="473"/>
      <c r="U42" s="347">
        <f t="shared" si="4"/>
        <v>33</v>
      </c>
      <c r="V42" s="21"/>
      <c r="W42" s="166"/>
      <c r="X42" s="166"/>
      <c r="Y42" s="21"/>
      <c r="Z42" s="27"/>
      <c r="AA42" s="27"/>
      <c r="AB42" s="27"/>
      <c r="AC42" s="21"/>
      <c r="AD42" s="352" t="s">
        <v>144</v>
      </c>
      <c r="AE42" s="353"/>
      <c r="AF42" s="354">
        <f>SUM(E46:F46)/U46</f>
        <v>0.15269086357947434</v>
      </c>
      <c r="AG42" s="365"/>
      <c r="AH42" s="289"/>
      <c r="AI42" s="288"/>
      <c r="AJ42" s="290"/>
      <c r="AK42" s="287"/>
      <c r="AL42" s="287"/>
      <c r="AM42" s="102"/>
      <c r="AN42" s="481"/>
      <c r="AO42" s="481"/>
      <c r="AP42" s="481"/>
      <c r="AR42" s="1641"/>
      <c r="AS42" s="1642"/>
      <c r="AT42" s="1643"/>
      <c r="AU42" s="1644"/>
      <c r="AV42" s="1644"/>
      <c r="AW42" s="985"/>
      <c r="AX42" s="1644"/>
      <c r="AY42" s="1644"/>
      <c r="AZ42" s="1644"/>
      <c r="BA42" s="1644"/>
      <c r="BB42" s="163"/>
    </row>
    <row r="43" spans="1:54" x14ac:dyDescent="0.2">
      <c r="A43" s="1571"/>
      <c r="B43" s="1606"/>
      <c r="C43" s="1606"/>
      <c r="D43" s="1607"/>
      <c r="E43" s="343"/>
      <c r="F43" s="343"/>
      <c r="G43" s="343"/>
      <c r="H43" s="344"/>
      <c r="I43" s="345"/>
      <c r="J43" s="345"/>
      <c r="K43" s="345"/>
      <c r="L43" s="343"/>
      <c r="M43" s="343"/>
      <c r="N43" s="343"/>
      <c r="O43" s="343"/>
      <c r="P43" s="343"/>
      <c r="Q43" s="343"/>
      <c r="R43" s="345"/>
      <c r="S43" s="343"/>
      <c r="T43" s="346"/>
      <c r="U43" s="347" t="str">
        <f t="shared" si="4"/>
        <v xml:space="preserve"> </v>
      </c>
      <c r="V43" s="21"/>
      <c r="W43" s="1629" t="s">
        <v>92</v>
      </c>
      <c r="X43" s="1629"/>
      <c r="Y43" s="1629"/>
      <c r="Z43" s="1623"/>
      <c r="AA43" s="1624"/>
      <c r="AB43" s="1625"/>
      <c r="AC43" s="21"/>
      <c r="AD43" s="352" t="s">
        <v>125</v>
      </c>
      <c r="AE43" s="353"/>
      <c r="AF43" s="354">
        <f>SUM(H46)/U46</f>
        <v>0.46683354192740928</v>
      </c>
      <c r="AG43" s="365"/>
      <c r="AH43" s="289"/>
      <c r="AI43" s="288"/>
      <c r="AJ43" s="290"/>
      <c r="AK43" s="287"/>
      <c r="AL43" s="287"/>
      <c r="AM43" s="24"/>
      <c r="AN43" s="481"/>
      <c r="AO43" s="481"/>
      <c r="AP43" s="481"/>
      <c r="AR43" s="1642"/>
      <c r="AS43" s="1642"/>
      <c r="AT43" s="1644"/>
      <c r="AU43" s="1644"/>
      <c r="AV43" s="1644"/>
      <c r="AW43" s="1644"/>
      <c r="AX43" s="1644"/>
      <c r="AY43" s="1644"/>
      <c r="AZ43" s="1644"/>
      <c r="BA43" s="1644"/>
      <c r="BB43" s="163"/>
    </row>
    <row r="44" spans="1:54" x14ac:dyDescent="0.2">
      <c r="A44" s="1571"/>
      <c r="B44" s="1606"/>
      <c r="C44" s="1606"/>
      <c r="D44" s="1607"/>
      <c r="E44" s="343"/>
      <c r="F44" s="343"/>
      <c r="G44" s="343"/>
      <c r="H44" s="344"/>
      <c r="I44" s="345"/>
      <c r="J44" s="345"/>
      <c r="K44" s="345"/>
      <c r="L44" s="343"/>
      <c r="M44" s="343"/>
      <c r="N44" s="343"/>
      <c r="O44" s="343"/>
      <c r="P44" s="343"/>
      <c r="Q44" s="343"/>
      <c r="R44" s="345"/>
      <c r="S44" s="343"/>
      <c r="T44" s="346"/>
      <c r="U44" s="347" t="str">
        <f t="shared" si="4"/>
        <v xml:space="preserve"> </v>
      </c>
      <c r="V44" s="21"/>
      <c r="W44" s="1630"/>
      <c r="X44" s="1630"/>
      <c r="Y44" s="1630"/>
      <c r="Z44" s="1626"/>
      <c r="AA44" s="1627"/>
      <c r="AB44" s="1628"/>
      <c r="AC44" s="21"/>
      <c r="AD44" s="352" t="s">
        <v>126</v>
      </c>
      <c r="AE44" s="353"/>
      <c r="AF44" s="354">
        <f>SUM(I46)/U46</f>
        <v>0.12015018773466833</v>
      </c>
      <c r="AG44" s="365"/>
      <c r="AH44" s="102"/>
      <c r="AI44" s="287"/>
      <c r="AJ44" s="286"/>
      <c r="AK44" s="287"/>
      <c r="AL44" s="24"/>
      <c r="AM44" s="24"/>
      <c r="AN44" s="481"/>
      <c r="AO44" s="481"/>
      <c r="AP44" s="481"/>
      <c r="AR44" s="371"/>
      <c r="AS44" s="371"/>
      <c r="AT44" s="1643"/>
      <c r="AU44" s="1644"/>
      <c r="AV44" s="1644"/>
      <c r="AW44" s="985"/>
      <c r="AX44" s="1644"/>
      <c r="AY44" s="1644"/>
      <c r="AZ44" s="1644"/>
      <c r="BA44" s="1644"/>
      <c r="BB44" s="163"/>
    </row>
    <row r="45" spans="1:54" ht="13.5" thickBot="1" x14ac:dyDescent="0.25">
      <c r="A45" s="1571"/>
      <c r="B45" s="1606"/>
      <c r="C45" s="1606"/>
      <c r="D45" s="1607"/>
      <c r="E45" s="355"/>
      <c r="F45" s="355"/>
      <c r="G45" s="355"/>
      <c r="H45" s="356"/>
      <c r="I45" s="357"/>
      <c r="J45" s="357"/>
      <c r="K45" s="357"/>
      <c r="L45" s="355"/>
      <c r="M45" s="355"/>
      <c r="N45" s="355"/>
      <c r="O45" s="355"/>
      <c r="P45" s="355"/>
      <c r="Q45" s="355"/>
      <c r="R45" s="357"/>
      <c r="S45" s="355"/>
      <c r="T45" s="358"/>
      <c r="U45" s="347" t="str">
        <f t="shared" si="4"/>
        <v xml:space="preserve"> </v>
      </c>
      <c r="V45" s="21"/>
      <c r="W45" s="1622" t="s">
        <v>61</v>
      </c>
      <c r="X45" s="1620"/>
      <c r="Y45" s="1621"/>
      <c r="Z45" s="1527"/>
      <c r="AA45" s="1528"/>
      <c r="AB45" s="1528"/>
      <c r="AC45" s="1528"/>
      <c r="AD45" s="352" t="s">
        <v>127</v>
      </c>
      <c r="AE45" s="353"/>
      <c r="AF45" s="354">
        <f>SUM(J46)/U46</f>
        <v>4.005006257822278E-2</v>
      </c>
      <c r="AG45" s="366"/>
      <c r="AH45" s="102"/>
      <c r="AI45" s="102"/>
      <c r="AJ45" s="287"/>
      <c r="AK45" s="286"/>
      <c r="AL45" s="291"/>
      <c r="AM45" s="291"/>
      <c r="AN45" s="481"/>
      <c r="AO45" s="481"/>
      <c r="AP45" s="481"/>
      <c r="AR45" s="178"/>
      <c r="AS45" s="178"/>
      <c r="AT45" s="1644"/>
      <c r="AU45" s="1644"/>
      <c r="AV45" s="1644"/>
      <c r="AW45" s="1644"/>
      <c r="AX45" s="1644"/>
      <c r="AY45" s="1644"/>
      <c r="AZ45" s="1644"/>
      <c r="BA45" s="1644"/>
      <c r="BB45" s="163"/>
    </row>
    <row r="46" spans="1:54" ht="12.75" customHeight="1" x14ac:dyDescent="0.2">
      <c r="A46" s="421"/>
      <c r="B46" s="21"/>
      <c r="C46" s="21"/>
      <c r="D46" s="21"/>
      <c r="E46" s="359" t="str">
        <f t="shared" ref="E46:T46" si="5">IF(SUM(E34:E45)&gt;0,SUM(E34:E45)," ")</f>
        <v xml:space="preserve"> </v>
      </c>
      <c r="F46" s="359">
        <f t="shared" si="5"/>
        <v>61</v>
      </c>
      <c r="G46" s="359">
        <f t="shared" si="5"/>
        <v>10</v>
      </c>
      <c r="H46" s="359">
        <f t="shared" si="5"/>
        <v>186.5</v>
      </c>
      <c r="I46" s="359">
        <f t="shared" si="5"/>
        <v>48</v>
      </c>
      <c r="J46" s="359">
        <f t="shared" si="5"/>
        <v>16</v>
      </c>
      <c r="K46" s="359" t="str">
        <f t="shared" si="5"/>
        <v xml:space="preserve"> </v>
      </c>
      <c r="L46" s="359" t="str">
        <f t="shared" ref="L46:O46" si="6">IF(SUM(L34:L45)&gt;0,SUM(L34:L45)," ")</f>
        <v xml:space="preserve"> </v>
      </c>
      <c r="M46" s="359" t="str">
        <f t="shared" si="6"/>
        <v xml:space="preserve"> </v>
      </c>
      <c r="N46" s="359">
        <f t="shared" si="6"/>
        <v>10</v>
      </c>
      <c r="O46" s="359">
        <f t="shared" si="6"/>
        <v>8</v>
      </c>
      <c r="P46" s="359">
        <f>IF(SUM(P34:P45)&gt;0,SUM(P34:P45)," ")</f>
        <v>58</v>
      </c>
      <c r="Q46" s="359">
        <f t="shared" si="5"/>
        <v>1</v>
      </c>
      <c r="R46" s="359">
        <f>IF(SUM(R34:R45)&gt;0,SUM(R34:R45)," ")</f>
        <v>3</v>
      </c>
      <c r="S46" s="359">
        <f>IF(SUM(S34:S45)&gt;0,SUM(S34:S45)," ")</f>
        <v>5</v>
      </c>
      <c r="T46" s="360">
        <f t="shared" si="5"/>
        <v>3</v>
      </c>
      <c r="U46" s="1646">
        <f>IF(SUM(U34:U45)&gt;0,SUM(U34:U45)," ")</f>
        <v>399.5</v>
      </c>
      <c r="V46" s="1647"/>
      <c r="W46" s="1620"/>
      <c r="X46" s="1620"/>
      <c r="Y46" s="1621"/>
      <c r="Z46" s="1528"/>
      <c r="AA46" s="1528"/>
      <c r="AB46" s="1528"/>
      <c r="AC46" s="1528"/>
      <c r="AD46" s="352" t="s">
        <v>131</v>
      </c>
      <c r="AE46" s="353"/>
      <c r="AF46" s="354">
        <f>SUM(L46,M46)/U46</f>
        <v>0</v>
      </c>
      <c r="AG46" s="366"/>
      <c r="AH46" s="102"/>
      <c r="AI46" s="102"/>
      <c r="AJ46" s="288"/>
      <c r="AK46" s="286"/>
      <c r="AL46" s="291"/>
      <c r="AM46" s="291"/>
      <c r="AN46" s="481"/>
      <c r="AO46" s="481"/>
      <c r="AP46" s="481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</row>
    <row r="47" spans="1:54" ht="12.75" customHeight="1" thickBot="1" x14ac:dyDescent="0.25">
      <c r="A47" s="53"/>
      <c r="B47" s="21"/>
      <c r="C47" s="21"/>
      <c r="D47" s="4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1123"/>
      <c r="V47" s="1648"/>
      <c r="W47" s="1619" t="s">
        <v>62</v>
      </c>
      <c r="X47" s="1620"/>
      <c r="Y47" s="1621"/>
      <c r="Z47" s="1527"/>
      <c r="AA47" s="1529"/>
      <c r="AB47" s="1529"/>
      <c r="AC47" s="1529"/>
      <c r="AD47" s="352" t="s">
        <v>46</v>
      </c>
      <c r="AE47" s="353"/>
      <c r="AF47" s="354">
        <f>SUM(N46,O46)/U46</f>
        <v>4.5056320400500623E-2</v>
      </c>
      <c r="AG47" s="365"/>
      <c r="AH47" s="294"/>
      <c r="AI47" s="293"/>
      <c r="AJ47" s="293"/>
      <c r="AK47" s="293"/>
      <c r="AL47" s="291"/>
      <c r="AM47" s="291"/>
      <c r="AN47" s="481"/>
      <c r="AO47" s="481"/>
      <c r="AP47" s="481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3"/>
    </row>
    <row r="48" spans="1:54" ht="12.75" customHeight="1" x14ac:dyDescent="0.2">
      <c r="A48" s="53"/>
      <c r="B48" s="27"/>
      <c r="C48" s="4"/>
      <c r="D48" s="183" t="s">
        <v>229</v>
      </c>
      <c r="E48" s="379"/>
      <c r="F48" s="380">
        <v>12</v>
      </c>
      <c r="G48" s="292" t="s">
        <v>230</v>
      </c>
      <c r="H48" s="27"/>
      <c r="I48" s="27"/>
      <c r="J48" s="4"/>
      <c r="K48" s="4"/>
      <c r="L48" s="4"/>
      <c r="M48" s="4"/>
      <c r="N48" s="4"/>
      <c r="O48" s="4"/>
      <c r="P48" s="4"/>
      <c r="Q48" s="4"/>
      <c r="R48" s="4"/>
      <c r="S48" s="377"/>
      <c r="T48" s="377"/>
      <c r="U48" s="377"/>
      <c r="V48" s="21"/>
      <c r="W48" s="1620"/>
      <c r="X48" s="1620"/>
      <c r="Y48" s="1621"/>
      <c r="Z48" s="1529"/>
      <c r="AA48" s="1529"/>
      <c r="AB48" s="1529"/>
      <c r="AC48" s="1529"/>
      <c r="AD48" s="352" t="s">
        <v>145</v>
      </c>
      <c r="AE48" s="353"/>
      <c r="AF48" s="354">
        <f>SUM(P46:Q46)/U46</f>
        <v>0.1476846057571965</v>
      </c>
      <c r="AG48" s="367"/>
      <c r="AH48" s="291"/>
      <c r="AI48" s="291"/>
      <c r="AJ48" s="291"/>
      <c r="AK48" s="291"/>
      <c r="AL48" s="291"/>
      <c r="AM48" s="291"/>
      <c r="AN48" s="481"/>
      <c r="AO48" s="481"/>
      <c r="AP48" s="481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3"/>
    </row>
    <row r="49" spans="1:54" x14ac:dyDescent="0.2">
      <c r="A49" s="53"/>
      <c r="B49" s="21"/>
      <c r="C49" s="21"/>
      <c r="D49" s="21"/>
      <c r="E49" s="21"/>
      <c r="F49" s="379">
        <v>11</v>
      </c>
      <c r="G49" s="170" t="s">
        <v>231</v>
      </c>
      <c r="H49" s="21"/>
      <c r="I49" s="21"/>
      <c r="J49" s="1611" t="s">
        <v>150</v>
      </c>
      <c r="K49" s="1173"/>
      <c r="L49" s="1173"/>
      <c r="M49" s="1173"/>
      <c r="N49" s="1173"/>
      <c r="O49" s="1173"/>
      <c r="P49" s="1173"/>
      <c r="Q49" s="1173"/>
      <c r="R49" s="1173"/>
      <c r="S49" s="377"/>
      <c r="T49" s="377"/>
      <c r="U49" s="377"/>
      <c r="V49" s="306"/>
      <c r="W49" s="1622" t="s">
        <v>64</v>
      </c>
      <c r="X49" s="1620"/>
      <c r="Y49" s="1621"/>
      <c r="Z49" s="1527"/>
      <c r="AA49" s="1529"/>
      <c r="AB49" s="1529"/>
      <c r="AC49" s="1529"/>
      <c r="AD49" s="352" t="s">
        <v>142</v>
      </c>
      <c r="AE49" s="353"/>
      <c r="AF49" s="354">
        <f>SUM(R46:T46)/U46</f>
        <v>2.7534418022528161E-2</v>
      </c>
      <c r="AG49" s="361"/>
      <c r="AH49" s="481"/>
      <c r="AI49" s="481"/>
      <c r="AJ49" s="481"/>
      <c r="AK49" s="481"/>
      <c r="AL49" s="481"/>
      <c r="AM49" s="481"/>
      <c r="AN49" s="483"/>
      <c r="AO49" s="483"/>
      <c r="AP49" s="48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</row>
    <row r="50" spans="1:54" x14ac:dyDescent="0.2">
      <c r="A50" s="94"/>
      <c r="B50" s="58"/>
      <c r="C50" s="58"/>
      <c r="D50" s="58"/>
      <c r="E50" s="58"/>
      <c r="F50" s="58"/>
      <c r="G50" s="58"/>
      <c r="H50" s="58"/>
      <c r="I50" s="58"/>
      <c r="J50" s="1612" t="s">
        <v>151</v>
      </c>
      <c r="K50" s="1119"/>
      <c r="L50" s="1119"/>
      <c r="M50" s="1119"/>
      <c r="N50" s="1119"/>
      <c r="O50" s="1119"/>
      <c r="P50" s="1119"/>
      <c r="Q50" s="1119"/>
      <c r="R50" s="1119"/>
      <c r="S50" s="378"/>
      <c r="T50" s="378"/>
      <c r="U50" s="378"/>
      <c r="V50" s="304"/>
      <c r="W50" s="1119"/>
      <c r="X50" s="1119"/>
      <c r="Y50" s="1120"/>
      <c r="Z50" s="1529"/>
      <c r="AA50" s="1529"/>
      <c r="AB50" s="1529"/>
      <c r="AC50" s="1529"/>
      <c r="AD50" s="974" t="s">
        <v>147</v>
      </c>
      <c r="AE50" s="353"/>
      <c r="AF50" s="354">
        <f>SUM(K46)/U46</f>
        <v>0</v>
      </c>
      <c r="AG50" s="361"/>
      <c r="AH50" s="481"/>
      <c r="AI50" s="481"/>
      <c r="AJ50" s="481"/>
      <c r="AK50" s="481"/>
      <c r="AL50" s="481"/>
      <c r="AM50" s="481"/>
      <c r="AN50" s="483"/>
      <c r="AO50" s="483"/>
      <c r="AP50" s="483"/>
    </row>
    <row r="51" spans="1:54" x14ac:dyDescent="0.2">
      <c r="Y51" s="91"/>
      <c r="Z51" s="91"/>
      <c r="AA51" s="91"/>
      <c r="AB51" s="91"/>
      <c r="AC51" s="91"/>
      <c r="AD51" s="184"/>
      <c r="AE51" s="975"/>
      <c r="AF51" s="976">
        <f>SUM(AF42:AF50)</f>
        <v>1</v>
      </c>
      <c r="AJ51" s="291"/>
      <c r="AK51" s="291"/>
      <c r="AL51" s="291"/>
      <c r="AM51" s="291"/>
      <c r="AN51" s="291"/>
      <c r="AO51" s="483"/>
      <c r="AP51" s="483"/>
    </row>
    <row r="52" spans="1:54" x14ac:dyDescent="0.2">
      <c r="AD52" s="91"/>
      <c r="AE52" s="91"/>
      <c r="AF52" s="85"/>
      <c r="AG52" s="91"/>
      <c r="AH52" s="91"/>
      <c r="AJ52" s="291"/>
      <c r="AK52" s="291"/>
      <c r="AL52" s="291"/>
      <c r="AM52" s="292"/>
      <c r="AN52" s="291"/>
      <c r="AO52" s="483"/>
      <c r="AP52" s="483"/>
    </row>
    <row r="53" spans="1:54" x14ac:dyDescent="0.2">
      <c r="AG53" s="91"/>
      <c r="AH53" s="91"/>
      <c r="AJ53" s="291"/>
      <c r="AK53" s="291"/>
      <c r="AL53" s="291"/>
      <c r="AM53" s="292"/>
      <c r="AN53" s="292"/>
      <c r="AO53" s="292"/>
      <c r="AP53" s="483"/>
    </row>
    <row r="54" spans="1:54" x14ac:dyDescent="0.2">
      <c r="AJ54" s="300"/>
      <c r="AK54" s="291"/>
      <c r="AL54" s="291"/>
      <c r="AM54" s="292"/>
      <c r="AN54" s="292"/>
      <c r="AO54" s="292"/>
      <c r="AP54" s="483"/>
    </row>
    <row r="55" spans="1:54" x14ac:dyDescent="0.2">
      <c r="AJ55" s="166"/>
      <c r="AK55" s="166"/>
      <c r="AL55" s="291"/>
      <c r="AM55" s="292"/>
      <c r="AN55" s="292"/>
      <c r="AO55" s="292"/>
      <c r="AP55" s="483"/>
    </row>
    <row r="56" spans="1:54" x14ac:dyDescent="0.2">
      <c r="AJ56" s="166"/>
      <c r="AK56" s="166"/>
      <c r="AL56" s="291"/>
      <c r="AM56" s="292"/>
      <c r="AN56" s="292"/>
      <c r="AO56" s="292"/>
      <c r="AP56" s="483"/>
    </row>
    <row r="57" spans="1:54" x14ac:dyDescent="0.2">
      <c r="AJ57" s="166"/>
      <c r="AK57" s="166"/>
      <c r="AL57" s="291"/>
      <c r="AM57" s="292"/>
      <c r="AN57" s="292"/>
      <c r="AO57" s="292"/>
      <c r="AP57" s="483"/>
    </row>
    <row r="58" spans="1:54" x14ac:dyDescent="0.2">
      <c r="AJ58" s="166"/>
      <c r="AK58" s="166"/>
      <c r="AL58" s="291"/>
      <c r="AM58" s="292"/>
      <c r="AN58" s="292"/>
      <c r="AO58" s="292"/>
      <c r="AP58" s="483"/>
    </row>
    <row r="59" spans="1:54" x14ac:dyDescent="0.2">
      <c r="AJ59" s="166"/>
      <c r="AK59" s="166"/>
      <c r="AL59" s="291"/>
      <c r="AM59" s="292"/>
      <c r="AN59" s="292"/>
      <c r="AO59" s="292"/>
      <c r="AP59" s="483"/>
    </row>
    <row r="60" spans="1:54" x14ac:dyDescent="0.2">
      <c r="AJ60" s="166"/>
      <c r="AK60" s="166"/>
      <c r="AL60" s="291"/>
      <c r="AM60" s="292"/>
      <c r="AN60" s="292"/>
      <c r="AO60" s="292"/>
      <c r="AP60" s="483"/>
    </row>
    <row r="61" spans="1:54" x14ac:dyDescent="0.2">
      <c r="AJ61" s="166"/>
      <c r="AK61" s="166"/>
      <c r="AL61" s="291"/>
      <c r="AM61" s="292"/>
      <c r="AN61" s="292"/>
      <c r="AO61" s="292"/>
      <c r="AP61" s="483"/>
    </row>
    <row r="62" spans="1:54" x14ac:dyDescent="0.2">
      <c r="AJ62" s="166"/>
      <c r="AK62" s="166"/>
      <c r="AL62" s="291"/>
      <c r="AM62" s="292"/>
      <c r="AN62" s="292"/>
      <c r="AO62" s="292"/>
      <c r="AP62" s="483"/>
    </row>
    <row r="63" spans="1:54" x14ac:dyDescent="0.2">
      <c r="AJ63" s="166"/>
      <c r="AK63" s="166"/>
      <c r="AL63" s="291"/>
      <c r="AM63" s="292"/>
      <c r="AN63" s="292"/>
      <c r="AO63" s="292"/>
      <c r="AP63" s="483"/>
    </row>
    <row r="64" spans="1:54" x14ac:dyDescent="0.2">
      <c r="AJ64" s="166"/>
      <c r="AK64" s="166"/>
      <c r="AL64" s="291"/>
      <c r="AM64" s="291"/>
      <c r="AN64" s="292"/>
      <c r="AO64" s="292"/>
      <c r="AP64" s="483"/>
    </row>
    <row r="65" spans="36:42" x14ac:dyDescent="0.2">
      <c r="AJ65" s="166"/>
      <c r="AK65" s="166"/>
      <c r="AL65" s="292"/>
      <c r="AM65" s="301"/>
      <c r="AN65" s="291"/>
      <c r="AO65" s="483"/>
      <c r="AP65" s="483"/>
    </row>
    <row r="66" spans="36:42" x14ac:dyDescent="0.2">
      <c r="AJ66" s="166"/>
      <c r="AK66" s="166"/>
      <c r="AL66" s="166"/>
      <c r="AM66" s="484"/>
      <c r="AN66" s="291"/>
      <c r="AO66" s="481"/>
      <c r="AP66" s="481"/>
    </row>
    <row r="67" spans="36:42" x14ac:dyDescent="0.2">
      <c r="AJ67" s="291"/>
      <c r="AK67" s="291"/>
      <c r="AL67" s="166"/>
      <c r="AM67" s="484"/>
      <c r="AN67" s="291"/>
      <c r="AO67" s="481"/>
      <c r="AP67" s="481"/>
    </row>
    <row r="68" spans="36:42" x14ac:dyDescent="0.2">
      <c r="AJ68" s="291"/>
      <c r="AK68" s="292"/>
      <c r="AL68" s="166"/>
      <c r="AM68" s="484"/>
      <c r="AN68" s="291"/>
      <c r="AO68" s="481"/>
      <c r="AP68" s="481"/>
    </row>
    <row r="69" spans="36:42" x14ac:dyDescent="0.2">
      <c r="AJ69" s="485"/>
      <c r="AK69" s="118"/>
      <c r="AL69" s="166"/>
      <c r="AM69" s="484"/>
      <c r="AN69" s="291"/>
      <c r="AO69" s="481"/>
      <c r="AP69" s="481"/>
    </row>
    <row r="70" spans="36:42" x14ac:dyDescent="0.2">
      <c r="AJ70" s="485"/>
      <c r="AK70" s="118"/>
      <c r="AL70" s="166"/>
      <c r="AM70" s="484"/>
      <c r="AN70" s="291"/>
      <c r="AO70" s="481"/>
      <c r="AP70" s="481"/>
    </row>
    <row r="71" spans="36:42" x14ac:dyDescent="0.2">
      <c r="AJ71" s="485"/>
      <c r="AK71" s="118"/>
      <c r="AL71" s="166"/>
      <c r="AM71" s="484"/>
      <c r="AN71" s="291"/>
      <c r="AO71" s="481"/>
      <c r="AP71" s="481"/>
    </row>
    <row r="72" spans="36:42" x14ac:dyDescent="0.2">
      <c r="AJ72" s="485"/>
      <c r="AK72" s="118"/>
      <c r="AL72" s="166"/>
      <c r="AM72" s="484"/>
      <c r="AN72" s="291"/>
      <c r="AO72" s="481"/>
      <c r="AP72" s="481"/>
    </row>
    <row r="73" spans="36:42" x14ac:dyDescent="0.2">
      <c r="AJ73" s="485"/>
      <c r="AK73" s="118"/>
      <c r="AL73" s="166"/>
      <c r="AM73" s="484"/>
      <c r="AN73" s="291"/>
      <c r="AO73" s="481"/>
      <c r="AP73" s="481"/>
    </row>
    <row r="74" spans="36:42" x14ac:dyDescent="0.2">
      <c r="AJ74" s="485"/>
      <c r="AK74" s="118"/>
      <c r="AL74" s="166"/>
      <c r="AM74" s="484"/>
      <c r="AN74" s="291"/>
      <c r="AO74" s="481"/>
      <c r="AP74" s="481"/>
    </row>
    <row r="75" spans="36:42" x14ac:dyDescent="0.2">
      <c r="AJ75" s="485"/>
      <c r="AK75" s="118"/>
      <c r="AL75" s="166"/>
      <c r="AM75" s="484"/>
      <c r="AN75" s="291"/>
      <c r="AO75" s="481"/>
      <c r="AP75" s="481"/>
    </row>
    <row r="76" spans="36:42" x14ac:dyDescent="0.2">
      <c r="AJ76" s="485"/>
      <c r="AK76" s="118"/>
      <c r="AL76" s="291"/>
      <c r="AM76" s="291"/>
      <c r="AN76" s="291"/>
      <c r="AO76" s="481"/>
      <c r="AP76" s="481"/>
    </row>
    <row r="77" spans="36:42" x14ac:dyDescent="0.2">
      <c r="AJ77" s="485"/>
      <c r="AK77" s="118"/>
      <c r="AL77" s="291"/>
      <c r="AM77" s="291"/>
      <c r="AN77" s="291"/>
      <c r="AO77" s="481"/>
      <c r="AP77" s="481"/>
    </row>
    <row r="78" spans="36:42" x14ac:dyDescent="0.2">
      <c r="AJ78" s="118"/>
      <c r="AK78" s="118"/>
      <c r="AL78" s="291"/>
      <c r="AM78" s="291"/>
      <c r="AN78" s="291"/>
      <c r="AO78" s="481"/>
      <c r="AP78" s="481"/>
    </row>
  </sheetData>
  <sheetProtection algorithmName="SHA-512" hashValue="sEPtP4aL41gDAWEhErMzhxPh/mp72I2Nv441VgoaOsM7Zu+MX0/kU++JsJJfcDYoD0glIeLITCcbzoHbTWdy+A==" saltValue="svnh0rj2gWDsguHgDDdnlA==" spinCount="100000" sheet="1" selectLockedCells="1"/>
  <mergeCells count="112">
    <mergeCell ref="AJ29:AJ30"/>
    <mergeCell ref="AK29:AK30"/>
    <mergeCell ref="AL29:AL30"/>
    <mergeCell ref="AR42:AS43"/>
    <mergeCell ref="AT40:AV41"/>
    <mergeCell ref="AT42:AV43"/>
    <mergeCell ref="AW44:BA45"/>
    <mergeCell ref="A45:D45"/>
    <mergeCell ref="A39:D39"/>
    <mergeCell ref="A40:D40"/>
    <mergeCell ref="A41:D41"/>
    <mergeCell ref="A42:D42"/>
    <mergeCell ref="A43:D43"/>
    <mergeCell ref="A44:D44"/>
    <mergeCell ref="AW42:BA43"/>
    <mergeCell ref="AW40:BA41"/>
    <mergeCell ref="W45:Y46"/>
    <mergeCell ref="AT44:AV45"/>
    <mergeCell ref="U46:V47"/>
    <mergeCell ref="A36:D36"/>
    <mergeCell ref="A37:D37"/>
    <mergeCell ref="A38:D38"/>
    <mergeCell ref="P31:P33"/>
    <mergeCell ref="Q31:Q33"/>
    <mergeCell ref="J49:R49"/>
    <mergeCell ref="J50:R50"/>
    <mergeCell ref="AH18:AI18"/>
    <mergeCell ref="J14:L14"/>
    <mergeCell ref="J15:L15"/>
    <mergeCell ref="J16:L16"/>
    <mergeCell ref="S31:S33"/>
    <mergeCell ref="T31:T33"/>
    <mergeCell ref="J24:L24"/>
    <mergeCell ref="J17:L17"/>
    <mergeCell ref="J20:L20"/>
    <mergeCell ref="J21:L21"/>
    <mergeCell ref="J22:L22"/>
    <mergeCell ref="J23:L23"/>
    <mergeCell ref="W47:Y48"/>
    <mergeCell ref="W49:Y50"/>
    <mergeCell ref="Z43:AB44"/>
    <mergeCell ref="W43:Y44"/>
    <mergeCell ref="R29:T30"/>
    <mergeCell ref="AE29:AE30"/>
    <mergeCell ref="AF29:AF30"/>
    <mergeCell ref="AH29:AH30"/>
    <mergeCell ref="AI29:AI30"/>
    <mergeCell ref="R31:R33"/>
    <mergeCell ref="G8:G12"/>
    <mergeCell ref="H8:H12"/>
    <mergeCell ref="A8:E12"/>
    <mergeCell ref="M10:M12"/>
    <mergeCell ref="N10:N12"/>
    <mergeCell ref="O10:O12"/>
    <mergeCell ref="B13:E13"/>
    <mergeCell ref="B14:E14"/>
    <mergeCell ref="Y8:Y12"/>
    <mergeCell ref="W10:W12"/>
    <mergeCell ref="X8:X12"/>
    <mergeCell ref="V8:W9"/>
    <mergeCell ref="M8:O9"/>
    <mergeCell ref="J13:L13"/>
    <mergeCell ref="T8:T12"/>
    <mergeCell ref="U8:U12"/>
    <mergeCell ref="Q10:Q12"/>
    <mergeCell ref="B18:E18"/>
    <mergeCell ref="B19:E19"/>
    <mergeCell ref="B20:E20"/>
    <mergeCell ref="B21:E21"/>
    <mergeCell ref="B24:E24"/>
    <mergeCell ref="E31:E33"/>
    <mergeCell ref="A34:D34"/>
    <mergeCell ref="A35:D35"/>
    <mergeCell ref="B22:E22"/>
    <mergeCell ref="B23:E23"/>
    <mergeCell ref="E29:G30"/>
    <mergeCell ref="F31:F33"/>
    <mergeCell ref="G31:G33"/>
    <mergeCell ref="P29:Q30"/>
    <mergeCell ref="Z49:AC50"/>
    <mergeCell ref="D5:L5"/>
    <mergeCell ref="Q5:X5"/>
    <mergeCell ref="P8:S9"/>
    <mergeCell ref="H29:K30"/>
    <mergeCell ref="H31:H33"/>
    <mergeCell ref="I31:I33"/>
    <mergeCell ref="J31:J33"/>
    <mergeCell ref="K31:K33"/>
    <mergeCell ref="M31:M33"/>
    <mergeCell ref="B15:E15"/>
    <mergeCell ref="B16:E16"/>
    <mergeCell ref="B17:E17"/>
    <mergeCell ref="F8:F12"/>
    <mergeCell ref="L29:M30"/>
    <mergeCell ref="L31:L33"/>
    <mergeCell ref="N29:O30"/>
    <mergeCell ref="N31:N33"/>
    <mergeCell ref="O31:O33"/>
    <mergeCell ref="V10:V12"/>
    <mergeCell ref="P10:P12"/>
    <mergeCell ref="S10:S12"/>
    <mergeCell ref="R10:R12"/>
    <mergeCell ref="AE1:AF1"/>
    <mergeCell ref="AD13:AE13"/>
    <mergeCell ref="AD14:AE14"/>
    <mergeCell ref="AD15:AE15"/>
    <mergeCell ref="Y29:AC30"/>
    <mergeCell ref="AE22:AF23"/>
    <mergeCell ref="AD22:AD23"/>
    <mergeCell ref="Z45:AC46"/>
    <mergeCell ref="Z47:AC48"/>
    <mergeCell ref="AB6:AC6"/>
  </mergeCells>
  <phoneticPr fontId="3" type="noConversion"/>
  <pageMargins left="0.19685039370078741" right="0" top="0.19685039370078741" bottom="0.19685039370078741" header="0.19685039370078741" footer="0.19685039370078741"/>
  <pageSetup paperSize="9" scale="68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Zusammenzug</vt:lpstr>
      <vt:lpstr>Planung KG, Prim, Cycle</vt:lpstr>
      <vt:lpstr>Planung Basisstufe</vt:lpstr>
      <vt:lpstr>Planung Sek 1</vt:lpstr>
      <vt:lpstr>Planung MR</vt:lpstr>
      <vt:lpstr>'Planung Basisstufe'!Druckbereich</vt:lpstr>
      <vt:lpstr>'Planung KG, Prim, Cycle'!Druckbereich</vt:lpstr>
      <vt:lpstr>'Planung MR'!Druckbereich</vt:lpstr>
      <vt:lpstr>'Planung Sek 1'!Druckbereich</vt:lpstr>
      <vt:lpstr>Zusammenzug!Druckbereich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Zusammenstellung Lektionen</dc:subject>
  <dc:creator>RIS</dc:creator>
  <cp:lastModifiedBy>Stucky Maria, BKD-AKVB-SAD</cp:lastModifiedBy>
  <cp:lastPrinted>2017-10-23T11:30:31Z</cp:lastPrinted>
  <dcterms:created xsi:type="dcterms:W3CDTF">2009-01-29T08:34:20Z</dcterms:created>
  <dcterms:modified xsi:type="dcterms:W3CDTF">2024-05-29T07:17:15Z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74fdd986-87d9-48c6-acda-407b1ab5fef0_Enabled">
    <vt:lpwstr>true</vt:lpwstr>
  </property>
  <property fmtid="{D5CDD505-2E9C-101B-9397-08002B2CF9AE}" pid="4" name="MSIP_Label_74fdd986-87d9-48c6-acda-407b1ab5fef0_SetDate">
    <vt:lpwstr>2024-05-29T07:16:33Z</vt:lpwstr>
  </property>
  <property fmtid="{D5CDD505-2E9C-101B-9397-08002B2CF9AE}" pid="5" name="MSIP_Label_74fdd986-87d9-48c6-acda-407b1ab5fef0_Method">
    <vt:lpwstr>Standard</vt:lpwstr>
  </property>
  <property fmtid="{D5CDD505-2E9C-101B-9397-08002B2CF9AE}" pid="6" name="MSIP_Label_74fdd986-87d9-48c6-acda-407b1ab5fef0_Name">
    <vt:lpwstr>NICHT KLASSIFIZIERT</vt:lpwstr>
  </property>
  <property fmtid="{D5CDD505-2E9C-101B-9397-08002B2CF9AE}" pid="7" name="MSIP_Label_74fdd986-87d9-48c6-acda-407b1ab5fef0_SiteId">
    <vt:lpwstr>cb96f99a-a111-42d7-9f65-e111197ba4bb</vt:lpwstr>
  </property>
  <property fmtid="{D5CDD505-2E9C-101B-9397-08002B2CF9AE}" pid="8" name="MSIP_Label_74fdd986-87d9-48c6-acda-407b1ab5fef0_ActionId">
    <vt:lpwstr>d43a0a49-67d7-4d58-a3d6-76c0ad00e203</vt:lpwstr>
  </property>
  <property fmtid="{D5CDD505-2E9C-101B-9397-08002B2CF9AE}" pid="9" name="MSIP_Label_74fdd986-87d9-48c6-acda-407b1ab5fef0_ContentBits">
    <vt:lpwstr>0</vt:lpwstr>
  </property>
</Properties>
</file>