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DieseArbeitsmappe"/>
  <mc:AlternateContent xmlns:mc="http://schemas.openxmlformats.org/markup-compatibility/2006">
    <mc:Choice Requires="x15">
      <x15ac:absPath xmlns:x15ac="http://schemas.microsoft.com/office/spreadsheetml/2010/11/ac" url="R:\AKVB\SF\RBJB\RIH\"/>
    </mc:Choice>
  </mc:AlternateContent>
  <xr:revisionPtr revIDLastSave="0" documentId="8_{1FB3CFBD-59DE-438F-B5C2-2C8A805F59D4}" xr6:coauthVersionLast="47" xr6:coauthVersionMax="47" xr10:uidLastSave="{00000000-0000-0000-0000-000000000000}"/>
  <bookViews>
    <workbookView xWindow="-28920" yWindow="-120" windowWidth="29040" windowHeight="15840" xr2:uid="{00000000-000D-0000-FFFF-FFFF00000000}"/>
  </bookViews>
  <sheets>
    <sheet name="Formulaire" sheetId="2" r:id="rId1"/>
    <sheet name="Saisir des leçcons ponctuelles" sheetId="8" r:id="rId2"/>
    <sheet name="Déduction pour décharge horaire" sheetId="10" r:id="rId3"/>
    <sheet name="Manuel" sheetId="7" r:id="rId4"/>
    <sheet name="Formules" sheetId="9" r:id="rId5"/>
  </sheets>
  <externalReferences>
    <externalReference r:id="rId6"/>
  </externalReferences>
  <definedNames>
    <definedName name="_xlnm.Print_Area" localSheetId="2">'Déduction pour décharge horaire'!$A$1:$K$119</definedName>
    <definedName name="_xlnm.Print_Area" localSheetId="0">Formulaire!$A$1:$T$37</definedName>
    <definedName name="_xlnm.Print_Area" localSheetId="1">'Saisir des leçcons ponctuelles'!$A$1:$J$49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8" l="1"/>
  <c r="G8" i="8"/>
  <c r="E8" i="8"/>
  <c r="C8" i="8"/>
  <c r="A1" i="8"/>
  <c r="A91" i="10"/>
  <c r="A61" i="10"/>
  <c r="A31" i="10"/>
  <c r="A1" i="10"/>
  <c r="I83" i="10" l="1"/>
  <c r="I23" i="10"/>
  <c r="J113" i="10"/>
  <c r="J53" i="10"/>
  <c r="J83" i="10"/>
  <c r="I113" i="10"/>
  <c r="I53" i="10"/>
  <c r="J23" i="10"/>
  <c r="H51" i="9" l="1"/>
  <c r="F51" i="9"/>
  <c r="D51" i="9"/>
  <c r="B51" i="9"/>
  <c r="O20" i="2" l="1"/>
  <c r="P20" i="2"/>
  <c r="Q13" i="2"/>
  <c r="S14" i="2" s="1"/>
  <c r="I13" i="2"/>
  <c r="K14" i="2" s="1"/>
  <c r="E13" i="2"/>
  <c r="M13" i="2"/>
  <c r="H96" i="10"/>
  <c r="H66" i="10"/>
  <c r="H36" i="10"/>
  <c r="H6" i="10"/>
  <c r="F6" i="8"/>
  <c r="S20" i="2"/>
  <c r="H52" i="9"/>
  <c r="D5" i="9"/>
  <c r="B5" i="9"/>
  <c r="A5" i="9"/>
  <c r="I43" i="8"/>
  <c r="Q23" i="2" s="1"/>
  <c r="T20" i="2"/>
  <c r="F7" i="9"/>
  <c r="H5" i="9" s="1"/>
  <c r="J43" i="8"/>
  <c r="R23" i="2" s="1"/>
  <c r="I103" i="10"/>
  <c r="K103" i="10" s="1"/>
  <c r="F52" i="9"/>
  <c r="G43" i="8"/>
  <c r="M23" i="2" s="1"/>
  <c r="H43" i="8"/>
  <c r="N23" i="2"/>
  <c r="I73" i="10"/>
  <c r="K73" i="10" s="1"/>
  <c r="D54" i="9"/>
  <c r="E43" i="8"/>
  <c r="I23" i="2" s="1"/>
  <c r="L20" i="2"/>
  <c r="F43" i="8"/>
  <c r="J23" i="2" s="1"/>
  <c r="I43" i="10"/>
  <c r="K43" i="10" s="1"/>
  <c r="G20" i="2"/>
  <c r="B52" i="9"/>
  <c r="C43" i="8"/>
  <c r="E23" i="2" s="1"/>
  <c r="H20" i="2"/>
  <c r="D43" i="8"/>
  <c r="F23" i="2" s="1"/>
  <c r="I13" i="10"/>
  <c r="K13" i="10" s="1"/>
  <c r="I69" i="9"/>
  <c r="H69" i="9"/>
  <c r="E69" i="9"/>
  <c r="D69" i="9"/>
  <c r="C69" i="9"/>
  <c r="B69" i="9"/>
  <c r="X7" i="2"/>
  <c r="W7" i="2"/>
  <c r="V7" i="2"/>
  <c r="U7" i="2"/>
  <c r="I112" i="10"/>
  <c r="K112" i="10"/>
  <c r="I111" i="10"/>
  <c r="K111" i="10" s="1"/>
  <c r="I110" i="10"/>
  <c r="K110" i="10" s="1"/>
  <c r="I109" i="10"/>
  <c r="K109" i="10"/>
  <c r="I108" i="10"/>
  <c r="K108" i="10" s="1"/>
  <c r="I107" i="10"/>
  <c r="K107" i="10" s="1"/>
  <c r="I106" i="10"/>
  <c r="K106" i="10"/>
  <c r="I105" i="10"/>
  <c r="K105" i="10"/>
  <c r="I104" i="10"/>
  <c r="K104" i="10" s="1"/>
  <c r="I82" i="10"/>
  <c r="K82" i="10" s="1"/>
  <c r="I81" i="10"/>
  <c r="K81" i="10" s="1"/>
  <c r="I80" i="10"/>
  <c r="K80" i="10" s="1"/>
  <c r="I79" i="10"/>
  <c r="K79" i="10"/>
  <c r="I78" i="10"/>
  <c r="K78" i="10" s="1"/>
  <c r="I77" i="10"/>
  <c r="K77" i="10"/>
  <c r="I76" i="10"/>
  <c r="K76" i="10"/>
  <c r="I75" i="10"/>
  <c r="K75" i="10"/>
  <c r="I74" i="10"/>
  <c r="K74" i="10" s="1"/>
  <c r="I52" i="10"/>
  <c r="K52" i="10" s="1"/>
  <c r="I51" i="10"/>
  <c r="K51" i="10" s="1"/>
  <c r="I50" i="10"/>
  <c r="K50" i="10" s="1"/>
  <c r="I49" i="10"/>
  <c r="K49" i="10" s="1"/>
  <c r="I48" i="10"/>
  <c r="K48" i="10" s="1"/>
  <c r="I47" i="10"/>
  <c r="K47" i="10"/>
  <c r="I46" i="10"/>
  <c r="K46" i="10"/>
  <c r="I45" i="10"/>
  <c r="K45" i="10" s="1"/>
  <c r="I44" i="10"/>
  <c r="I22" i="10"/>
  <c r="K22" i="10" s="1"/>
  <c r="I21" i="10"/>
  <c r="K21" i="10"/>
  <c r="I20" i="10"/>
  <c r="K20" i="10" s="1"/>
  <c r="I19" i="10"/>
  <c r="K19" i="10" s="1"/>
  <c r="I18" i="10"/>
  <c r="K18" i="10"/>
  <c r="I17" i="10"/>
  <c r="K17" i="10" s="1"/>
  <c r="I16" i="10"/>
  <c r="K16" i="10" s="1"/>
  <c r="I15" i="10"/>
  <c r="K15" i="10" s="1"/>
  <c r="I14" i="10"/>
  <c r="K14" i="10"/>
  <c r="Q31" i="2"/>
  <c r="M31" i="2"/>
  <c r="I31" i="2"/>
  <c r="E31" i="2"/>
  <c r="G10" i="8"/>
  <c r="G71" i="10"/>
  <c r="G41" i="10"/>
  <c r="G11" i="10"/>
  <c r="G101" i="10"/>
  <c r="G100" i="10"/>
  <c r="G99" i="10"/>
  <c r="K96" i="10"/>
  <c r="E96" i="10"/>
  <c r="A96" i="10"/>
  <c r="G70" i="10"/>
  <c r="G69" i="10"/>
  <c r="K66" i="10"/>
  <c r="E66" i="10"/>
  <c r="A66" i="10"/>
  <c r="G10" i="10"/>
  <c r="G9" i="10"/>
  <c r="G40" i="10"/>
  <c r="G39" i="10"/>
  <c r="K36" i="10"/>
  <c r="E36" i="10"/>
  <c r="A36" i="10"/>
  <c r="K6" i="10"/>
  <c r="I10" i="8"/>
  <c r="I9" i="8"/>
  <c r="G9" i="8"/>
  <c r="E10" i="8"/>
  <c r="E9" i="8"/>
  <c r="C10" i="8"/>
  <c r="C9" i="8"/>
  <c r="I11" i="8"/>
  <c r="G11" i="8"/>
  <c r="E11" i="8"/>
  <c r="E6" i="10"/>
  <c r="A6" i="10"/>
  <c r="J6" i="8"/>
  <c r="A6" i="8"/>
  <c r="D6" i="8"/>
  <c r="C11" i="8"/>
  <c r="K44" i="10"/>
  <c r="G14" i="2"/>
  <c r="O14" i="2"/>
  <c r="H54" i="9"/>
  <c r="F69" i="9"/>
  <c r="G69" i="9"/>
  <c r="H53" i="9"/>
  <c r="P23" i="2" l="1"/>
  <c r="T23" i="2"/>
  <c r="H23" i="2"/>
  <c r="D52" i="9"/>
  <c r="D53" i="9"/>
  <c r="K23" i="2"/>
  <c r="K20" i="2"/>
  <c r="J5" i="9"/>
  <c r="L23" i="2"/>
  <c r="B53" i="9"/>
  <c r="B54" i="9"/>
  <c r="H47" i="9"/>
  <c r="H48" i="9" s="1"/>
  <c r="F47" i="9"/>
  <c r="F48" i="9" s="1"/>
  <c r="L5" i="9"/>
  <c r="F54" i="9"/>
  <c r="F5" i="9"/>
  <c r="F53" i="9"/>
  <c r="B47" i="9"/>
  <c r="B48" i="9" s="1"/>
  <c r="D47" i="9"/>
  <c r="D48" i="9" s="1"/>
  <c r="S23" i="2"/>
  <c r="K113" i="10"/>
  <c r="S29" i="2" s="1"/>
  <c r="G23" i="2"/>
  <c r="K53" i="10"/>
  <c r="K29" i="2" s="1"/>
  <c r="K23" i="10"/>
  <c r="G29" i="2" s="1"/>
  <c r="K83" i="10"/>
  <c r="O29" i="2" s="1"/>
  <c r="O23" i="2"/>
  <c r="P19" i="2" l="1"/>
  <c r="P18" i="2"/>
  <c r="O18" i="2"/>
  <c r="O19" i="2"/>
  <c r="T19" i="2"/>
  <c r="T18" i="2"/>
  <c r="S19" i="2"/>
  <c r="S18" i="2"/>
  <c r="L18" i="2"/>
  <c r="K19" i="2"/>
  <c r="K18" i="2"/>
  <c r="L19" i="2"/>
  <c r="H19" i="2"/>
  <c r="H18" i="2"/>
  <c r="G19" i="2"/>
  <c r="G18" i="2"/>
  <c r="S21" i="2"/>
  <c r="H70" i="9" s="1"/>
  <c r="H72" i="9"/>
  <c r="I25" i="2"/>
  <c r="H21" i="2"/>
  <c r="N5" i="9"/>
  <c r="B57" i="9" s="1"/>
  <c r="B60" i="9" s="1"/>
  <c r="H17" i="2" s="1"/>
  <c r="T21" i="2"/>
  <c r="I70" i="9" s="1"/>
  <c r="M25" i="2"/>
  <c r="O21" i="2"/>
  <c r="F70" i="9" s="1"/>
  <c r="D56" i="9"/>
  <c r="D59" i="9" s="1"/>
  <c r="D61" i="9" s="1"/>
  <c r="H56" i="9"/>
  <c r="H59" i="9" s="1"/>
  <c r="S17" i="2" s="1"/>
  <c r="P21" i="2"/>
  <c r="G70" i="9" s="1"/>
  <c r="B56" i="9"/>
  <c r="B59" i="9" s="1"/>
  <c r="G21" i="2"/>
  <c r="E25" i="2"/>
  <c r="F56" i="9"/>
  <c r="F59" i="9" s="1"/>
  <c r="Q25" i="2"/>
  <c r="K21" i="2"/>
  <c r="D72" i="9" s="1"/>
  <c r="L21" i="2"/>
  <c r="E70" i="9" s="1"/>
  <c r="C72" i="9" l="1"/>
  <c r="C70" i="9"/>
  <c r="B71" i="9"/>
  <c r="B70" i="9"/>
  <c r="H71" i="9"/>
  <c r="H73" i="9"/>
  <c r="D70" i="9"/>
  <c r="K22" i="2"/>
  <c r="D57" i="9"/>
  <c r="D60" i="9" s="1"/>
  <c r="D62" i="9" s="1"/>
  <c r="L22" i="2" s="1"/>
  <c r="F57" i="9"/>
  <c r="F60" i="9" s="1"/>
  <c r="F62" i="9" s="1"/>
  <c r="P22" i="2" s="1"/>
  <c r="H57" i="9"/>
  <c r="H60" i="9" s="1"/>
  <c r="T17" i="2" s="1"/>
  <c r="E72" i="9"/>
  <c r="E71" i="9"/>
  <c r="F72" i="9"/>
  <c r="F71" i="9"/>
  <c r="I72" i="9"/>
  <c r="I71" i="9"/>
  <c r="D71" i="9"/>
  <c r="K24" i="2"/>
  <c r="G72" i="9"/>
  <c r="G71" i="9"/>
  <c r="C71" i="9"/>
  <c r="B62" i="9"/>
  <c r="C74" i="9" s="1"/>
  <c r="B72" i="9"/>
  <c r="H61" i="9"/>
  <c r="S22" i="2" s="1"/>
  <c r="K17" i="2"/>
  <c r="B61" i="9"/>
  <c r="B73" i="9" s="1"/>
  <c r="G17" i="2"/>
  <c r="F61" i="9"/>
  <c r="O22" i="2" s="1"/>
  <c r="O17" i="2"/>
  <c r="D74" i="9"/>
  <c r="D73" i="9"/>
  <c r="G73" i="9" l="1"/>
  <c r="F73" i="9"/>
  <c r="E73" i="9"/>
  <c r="H22" i="2"/>
  <c r="H62" i="9"/>
  <c r="C73" i="9"/>
  <c r="C75" i="9" s="1"/>
  <c r="H25" i="2" s="1"/>
  <c r="E74" i="9"/>
  <c r="G22" i="2"/>
  <c r="P17" i="2"/>
  <c r="L17" i="2"/>
  <c r="D63" i="9"/>
  <c r="L24" i="2"/>
  <c r="L26" i="2" s="1"/>
  <c r="P24" i="2"/>
  <c r="P26" i="2" s="1"/>
  <c r="T24" i="2"/>
  <c r="H24" i="2"/>
  <c r="H74" i="9"/>
  <c r="H75" i="9" s="1"/>
  <c r="S25" i="2" s="1"/>
  <c r="S24" i="2"/>
  <c r="F74" i="9"/>
  <c r="K26" i="2"/>
  <c r="O24" i="2"/>
  <c r="G24" i="2"/>
  <c r="B74" i="9"/>
  <c r="B75" i="9" s="1"/>
  <c r="G25" i="2" s="1"/>
  <c r="B63" i="9"/>
  <c r="F63" i="9"/>
  <c r="G74" i="9"/>
  <c r="D75" i="9"/>
  <c r="K25" i="2" s="1"/>
  <c r="G75" i="9" l="1"/>
  <c r="P25" i="2" s="1"/>
  <c r="F75" i="9"/>
  <c r="O25" i="2" s="1"/>
  <c r="T22" i="2"/>
  <c r="T26" i="2" s="1"/>
  <c r="I73" i="9"/>
  <c r="E75" i="9"/>
  <c r="L25" i="2" s="1"/>
  <c r="I74" i="9"/>
  <c r="H63" i="9"/>
  <c r="K27" i="2"/>
  <c r="G26" i="2"/>
  <c r="H26" i="2"/>
  <c r="S26" i="2"/>
  <c r="O26" i="2"/>
  <c r="O27" i="2" s="1"/>
  <c r="I75" i="9" l="1"/>
  <c r="T25" i="2" s="1"/>
  <c r="S27" i="2"/>
  <c r="S30" i="2" s="1"/>
  <c r="S31" i="2" s="1"/>
  <c r="O30" i="2"/>
  <c r="O31" i="2" s="1"/>
  <c r="K30" i="2"/>
  <c r="K31" i="2" s="1"/>
  <c r="G27" i="2"/>
  <c r="G30" i="2" l="1"/>
  <c r="A34" i="2" s="1"/>
  <c r="S32" i="2" l="1"/>
  <c r="G31" i="2"/>
</calcChain>
</file>

<file path=xl/sharedStrings.xml><?xml version="1.0" encoding="utf-8"?>
<sst xmlns="http://schemas.openxmlformats.org/spreadsheetml/2006/main" count="360" uniqueCount="227">
  <si>
    <t>Geb.-Datum:</t>
  </si>
  <si>
    <t>Jahre</t>
  </si>
  <si>
    <t>Monate</t>
  </si>
  <si>
    <t>Tage</t>
  </si>
  <si>
    <t>Alter Effekt.</t>
  </si>
  <si>
    <t>Alter auf Beginn 1. Semester</t>
  </si>
  <si>
    <t>Alter auf Beginn 2. Semester</t>
  </si>
  <si>
    <t>Beginn des 2. Schulsemesters:</t>
  </si>
  <si>
    <t>Alter Lehrkraft bestimmen:</t>
  </si>
  <si>
    <t>Beschäftigungs-
grad in %</t>
  </si>
  <si>
    <t>1. Sem.</t>
  </si>
  <si>
    <t>2. Sem.</t>
  </si>
  <si>
    <t>Funktion</t>
  </si>
  <si>
    <t>Schulstufe</t>
  </si>
  <si>
    <t>Schulstufen / Auswahlkatalog</t>
  </si>
  <si>
    <t>Funktionen / Auswahlkatalog:</t>
  </si>
  <si>
    <t>Automatische Texte</t>
  </si>
  <si>
    <t>TA 1</t>
  </si>
  <si>
    <t>TA 2</t>
  </si>
  <si>
    <t>TA 3</t>
  </si>
  <si>
    <t>TA 4</t>
  </si>
  <si>
    <t>Festlegung des Beschäftigungsgrades:</t>
  </si>
  <si>
    <t>Festlegung BG</t>
  </si>
  <si>
    <t>AE sammeln?</t>
  </si>
  <si>
    <t>AE Art (neu/Alt)</t>
  </si>
  <si>
    <t>Höhe der AE im 1. Sem.</t>
  </si>
  <si>
    <t>Höhe der AE im 2. Sem.</t>
  </si>
  <si>
    <t>Nach Neu: AE-Fakt. 1. Sem.</t>
  </si>
  <si>
    <t>Nach Neu: AE-Fakt. 2. Sem.</t>
  </si>
  <si>
    <t>Nach Alt: Funktion in %</t>
  </si>
  <si>
    <t>Nach Alt: Unterricht in Lektionen</t>
  </si>
  <si>
    <t xml:space="preserve">Nach Alt: Unterricht in BG % </t>
  </si>
  <si>
    <t>2.2b</t>
  </si>
  <si>
    <t>2.2a</t>
  </si>
  <si>
    <t xml:space="preserve">Effektiver AE-Faktor 1. Sem. </t>
  </si>
  <si>
    <t xml:space="preserve">Effektiver AE-Faktor 2. Sem. </t>
  </si>
  <si>
    <t>1.5b</t>
  </si>
  <si>
    <t>BG &lt;20%</t>
  </si>
  <si>
    <t>Bedingung 1</t>
  </si>
  <si>
    <t>Bedingung 2</t>
  </si>
  <si>
    <t>Bedingung 3</t>
  </si>
  <si>
    <t>Bedingung 4</t>
  </si>
  <si>
    <t>Bedingung 5</t>
  </si>
  <si>
    <t>Bedingung 6</t>
  </si>
  <si>
    <t>TOTAL</t>
  </si>
  <si>
    <t>Zeile 2.7 "Effektiv besold. BG*</t>
  </si>
  <si>
    <t>AE-Sätze</t>
  </si>
  <si>
    <t>2.3a</t>
  </si>
  <si>
    <t>2.3b</t>
  </si>
  <si>
    <t>Effektiver AE-Faktor 1.+2. Sem. Durchschn.</t>
  </si>
  <si>
    <t xml:space="preserve"> </t>
  </si>
  <si>
    <t>Schulleitung ohne AE</t>
  </si>
  <si>
    <t>Schulleitung mit AE</t>
  </si>
  <si>
    <t>Pool für Spezialaufgaben ohne AE</t>
  </si>
  <si>
    <t>Pool für Spezialaufgaben mit AE</t>
  </si>
  <si>
    <t>Funktion / AE berechtigt oder nicht</t>
  </si>
  <si>
    <t>Funktion SL/SA mit oder ohne AE</t>
  </si>
  <si>
    <t>Funktion Summe</t>
  </si>
  <si>
    <t>Vide</t>
  </si>
  <si>
    <r>
      <t>jardin d'enfants, école oblig. (9</t>
    </r>
    <r>
      <rPr>
        <vertAlign val="superscript"/>
        <sz val="9"/>
        <color indexed="8"/>
        <rFont val="Arial"/>
        <family val="2"/>
      </rPr>
      <t>e</t>
    </r>
    <r>
      <rPr>
        <sz val="9"/>
        <color indexed="8"/>
        <rFont val="Arial"/>
        <family val="2"/>
      </rPr>
      <t xml:space="preserve"> ann. incl.)</t>
    </r>
  </si>
  <si>
    <t>gymnases; éc. bern. de mat. pour adul.</t>
  </si>
  <si>
    <t>maturité prof. ; école de maturité spécialisée</t>
  </si>
  <si>
    <t>école professionnelle</t>
  </si>
  <si>
    <t>en leçons</t>
  </si>
  <si>
    <t>degré d'occupation en %</t>
  </si>
  <si>
    <t>RIH impossible</t>
  </si>
  <si>
    <t>Pas de droit</t>
  </si>
  <si>
    <t>selon anc. :</t>
  </si>
  <si>
    <t>selon nouv. :</t>
  </si>
  <si>
    <t>Date naiss. &lt; 1.8.1946; entrer prog. obl. sans DH</t>
  </si>
  <si>
    <t>Pas d'entrée possible</t>
  </si>
  <si>
    <t>DH non versée</t>
  </si>
  <si>
    <t>DH intégrée dans le traitement</t>
  </si>
  <si>
    <t>Nbre de jours  :</t>
  </si>
  <si>
    <t>Nombre de leç. individuelles :</t>
  </si>
  <si>
    <t>&gt;&gt;&gt;IMPORTANT : droit à DH selon anc. règlementation. Veuillez signaler le DO de la ligne 2.7 "Degré d'occupation effectivement rémunéré" à l'autorité chargée du paiement des traitement. 
La ligne 2.3 ne doit pas être modifiée.&lt;&lt;&lt;</t>
  </si>
  <si>
    <t>Déduction pour décharge horaire</t>
  </si>
  <si>
    <t>Ecole :</t>
  </si>
  <si>
    <t>Début de l'année scolaire :</t>
  </si>
  <si>
    <t>Nom / Prénom :</t>
  </si>
  <si>
    <t>Date naissa. :</t>
  </si>
  <si>
    <r>
      <t>Engagement partiel N</t>
    </r>
    <r>
      <rPr>
        <b/>
        <vertAlign val="superscript"/>
        <sz val="8"/>
        <rFont val="Arial"/>
        <family val="2"/>
      </rPr>
      <t>o</t>
    </r>
    <r>
      <rPr>
        <b/>
        <sz val="8"/>
        <rFont val="Arial"/>
        <family val="2"/>
      </rPr>
      <t xml:space="preserve"> 1</t>
    </r>
  </si>
  <si>
    <t>Fonction :</t>
  </si>
  <si>
    <t>Degré scolaire :</t>
  </si>
  <si>
    <t>Dénomination supplémentaire :</t>
  </si>
  <si>
    <r>
      <t xml:space="preserve">Texte / remarques
</t>
    </r>
    <r>
      <rPr>
        <sz val="8"/>
        <rFont val="Arial"/>
        <family val="2"/>
      </rPr>
      <t>(Pour les fonctions DE, AE et IT : 1 semaine = 7 jours donc les samedis et dimanches doivent aussi être saisis).</t>
    </r>
  </si>
  <si>
    <t>de</t>
  </si>
  <si>
    <t>à</t>
  </si>
  <si>
    <t>Nb. jours</t>
  </si>
  <si>
    <t>Pour l'enseignem. : nb. de leçons</t>
  </si>
  <si>
    <t>Déduction 
en %</t>
  </si>
  <si>
    <r>
      <t>Engagement partiel N</t>
    </r>
    <r>
      <rPr>
        <b/>
        <vertAlign val="superscript"/>
        <sz val="8"/>
        <rFont val="Arial"/>
        <family val="2"/>
      </rPr>
      <t>o</t>
    </r>
    <r>
      <rPr>
        <b/>
        <sz val="8"/>
        <rFont val="Arial"/>
        <family val="2"/>
      </rPr>
      <t xml:space="preserve"> 2</t>
    </r>
  </si>
  <si>
    <r>
      <t>Engagement partiel N</t>
    </r>
    <r>
      <rPr>
        <b/>
        <vertAlign val="superscript"/>
        <sz val="8"/>
        <rFont val="Arial"/>
        <family val="2"/>
      </rPr>
      <t>o</t>
    </r>
    <r>
      <rPr>
        <b/>
        <sz val="8"/>
        <rFont val="Arial"/>
        <family val="2"/>
      </rPr>
      <t xml:space="preserve"> 3</t>
    </r>
  </si>
  <si>
    <r>
      <t>Engagement partiel N</t>
    </r>
    <r>
      <rPr>
        <b/>
        <vertAlign val="superscript"/>
        <sz val="8"/>
        <rFont val="Arial"/>
        <family val="2"/>
      </rPr>
      <t>o</t>
    </r>
    <r>
      <rPr>
        <b/>
        <sz val="8"/>
        <rFont val="Arial"/>
        <family val="2"/>
      </rPr>
      <t xml:space="preserve"> 4</t>
    </r>
  </si>
  <si>
    <t>Engagement partiel N° 1 : total déduction pour décharge horaire en pourcents</t>
  </si>
  <si>
    <t>Ce formulaire doit être signé chaque année par la direction d'école et le membre du corps enseignant. Certifié exact :</t>
  </si>
  <si>
    <t>Direction :</t>
  </si>
  <si>
    <t>L'enseignant / l'enseignante :</t>
  </si>
  <si>
    <t>Date, signature :</t>
  </si>
  <si>
    <t>Engagement partiel N° 2 : total déduction pour décharge horaire en pourcents</t>
  </si>
  <si>
    <t>Engagement partiel N° 3 : total déduction pour décharge horaire en pourcents</t>
  </si>
  <si>
    <t>Engagement partiel N° 4 : total déduction pour décharge horaire en pourcents</t>
  </si>
  <si>
    <t>Liste des leçons ponctuelles données/annulées supplémentaires (crédit/débit +/-)</t>
  </si>
  <si>
    <t>Ecole :</t>
  </si>
  <si>
    <t>Début de l'année scolaire :</t>
  </si>
  <si>
    <t>Nom/Prénom :</t>
  </si>
  <si>
    <t>Engagements partiels</t>
  </si>
  <si>
    <t xml:space="preserve">Degré scolaire : </t>
  </si>
  <si>
    <t>Date</t>
  </si>
  <si>
    <t>Motif</t>
  </si>
  <si>
    <r>
      <t>1</t>
    </r>
    <r>
      <rPr>
        <b/>
        <vertAlign val="superscript"/>
        <sz val="8"/>
        <rFont val="Arial"/>
        <family val="2"/>
      </rPr>
      <t>er</t>
    </r>
    <r>
      <rPr>
        <b/>
        <sz val="8"/>
        <rFont val="Arial"/>
        <family val="2"/>
      </rPr>
      <t xml:space="preserve"> sem. (+/-)</t>
    </r>
  </si>
  <si>
    <r>
      <t>2</t>
    </r>
    <r>
      <rPr>
        <b/>
        <vertAlign val="superscript"/>
        <sz val="8"/>
        <rFont val="Arial"/>
        <family val="2"/>
      </rPr>
      <t>e</t>
    </r>
    <r>
      <rPr>
        <b/>
        <sz val="8"/>
        <rFont val="Arial"/>
        <family val="2"/>
      </rPr>
      <t xml:space="preserve"> sem. (+/-)</t>
    </r>
  </si>
  <si>
    <t>Total leçons ponctuelles</t>
  </si>
  <si>
    <t>Direction :</t>
  </si>
  <si>
    <t>L'enseignant / l'enseignante :</t>
  </si>
  <si>
    <t>Relevé individuel des heures d'enseignement et décharge horaire (compte RIH/DH)</t>
  </si>
  <si>
    <t>Début de l'année scolaire (JJ/MM/AAAA) :</t>
  </si>
  <si>
    <t>Nom / Prénom :</t>
  </si>
  <si>
    <t>N° Pers.:</t>
  </si>
  <si>
    <t>Date de naissance (JJ/MM/AAAA) :</t>
  </si>
  <si>
    <t>Information sur les engagements partiels</t>
  </si>
  <si>
    <r>
      <t>Type d'engagement</t>
    </r>
    <r>
      <rPr>
        <sz val="6"/>
        <color indexed="8"/>
        <rFont val="Arial"/>
        <family val="2"/>
      </rPr>
      <t xml:space="preserve"> (degré d'occupation en % seulement possible pour le sec. II)</t>
    </r>
    <r>
      <rPr>
        <sz val="7"/>
        <color indexed="8"/>
        <rFont val="Arial"/>
        <family val="2"/>
      </rPr>
      <t xml:space="preserve"> :</t>
    </r>
  </si>
  <si>
    <t>Désignation suppl. de l'engagement partiel :</t>
  </si>
  <si>
    <t>1.5a</t>
  </si>
  <si>
    <r>
      <t xml:space="preserve">Progr. d'ens. oblig. II : </t>
    </r>
    <r>
      <rPr>
        <b/>
        <sz val="7"/>
        <color indexed="8"/>
        <rFont val="Arial"/>
        <family val="2"/>
      </rPr>
      <t>seulement pour
l'ancienne DH</t>
    </r>
    <r>
      <rPr>
        <sz val="7"/>
        <color indexed="8"/>
        <rFont val="Arial"/>
        <family val="2"/>
      </rPr>
      <t xml:space="preserve"> =&gt; -2 leçons </t>
    </r>
  </si>
  <si>
    <t>Semaine d'école :</t>
  </si>
  <si>
    <t>Actif/passif décharge horaire incluse</t>
  </si>
  <si>
    <t>Facteur pour la décharge horaire :</t>
  </si>
  <si>
    <r>
      <t>Rémun. DO (sans DH) selon la
communication des programmes -</t>
    </r>
    <r>
      <rPr>
        <sz val="7"/>
        <color indexed="10"/>
        <rFont val="Arial"/>
        <family val="2"/>
      </rPr>
      <t xml:space="preserve"> </t>
    </r>
    <r>
      <rPr>
        <b/>
        <sz val="7"/>
        <rFont val="Arial"/>
        <family val="2"/>
      </rPr>
      <t>en leçons</t>
    </r>
    <r>
      <rPr>
        <b/>
        <sz val="7"/>
        <color indexed="8"/>
        <rFont val="Arial"/>
        <family val="2"/>
      </rPr>
      <t xml:space="preserve"> </t>
    </r>
    <r>
      <rPr>
        <u/>
        <sz val="7"/>
        <color indexed="8"/>
        <rFont val="Arial"/>
        <family val="2"/>
      </rPr>
      <t>ou</t>
    </r>
    <r>
      <rPr>
        <b/>
        <sz val="7"/>
        <color indexed="8"/>
        <rFont val="Arial"/>
        <family val="2"/>
      </rPr>
      <t xml:space="preserve"> </t>
    </r>
  </si>
  <si>
    <r>
      <t xml:space="preserve">Rémun. DO (sans DH) selon la
communication des programmes </t>
    </r>
    <r>
      <rPr>
        <sz val="7"/>
        <rFont val="Arial"/>
        <family val="2"/>
      </rPr>
      <t xml:space="preserve">- </t>
    </r>
    <r>
      <rPr>
        <b/>
        <sz val="7"/>
        <rFont val="Arial"/>
        <family val="2"/>
      </rPr>
      <t>en pour-cent</t>
    </r>
  </si>
  <si>
    <r>
      <t xml:space="preserve">Différence ch 2.2 - 2.3 </t>
    </r>
    <r>
      <rPr>
        <b/>
        <sz val="7"/>
        <color indexed="8"/>
        <rFont val="Arial"/>
        <family val="2"/>
      </rPr>
      <t>(DH incl.) </t>
    </r>
    <r>
      <rPr>
        <sz val="7"/>
        <color indexed="8"/>
        <rFont val="Arial"/>
        <family val="2"/>
      </rPr>
      <t>:</t>
    </r>
  </si>
  <si>
    <t>Nombre de leçons ponctuelles (cf. feuil. sép.) :</t>
  </si>
  <si>
    <t>Degré d'occupation effectivement rémunéré :</t>
  </si>
  <si>
    <t>Total par semestre :</t>
  </si>
  <si>
    <t>Moyenne annuelle :</t>
  </si>
  <si>
    <t>Report de l'année précédente :</t>
  </si>
  <si>
    <t>Déduction pour décharge horaire (cf. feuille séparée) :</t>
  </si>
  <si>
    <t>Solde compte RIH/DH par EP 
(Report sur l'année suivante) :</t>
  </si>
  <si>
    <t xml:space="preserve">Avoir correspondant (nb. leçons indiv. ou nb.jours) : </t>
  </si>
  <si>
    <t>en pour-cent :</t>
  </si>
  <si>
    <t>Engagement partiel No 1</t>
  </si>
  <si>
    <t>Engagement partiel No 2</t>
  </si>
  <si>
    <t>Engagement partiel No 3</t>
  </si>
  <si>
    <t>Engagement partiel No 4</t>
  </si>
  <si>
    <t>Prog. plein temps 
par année :</t>
  </si>
  <si>
    <t>leçons hebdo./ ponctuelles</t>
  </si>
  <si>
    <t>degré d'occu-
pation en %</t>
  </si>
  <si>
    <r>
      <t>1</t>
    </r>
    <r>
      <rPr>
        <b/>
        <vertAlign val="superscript"/>
        <sz val="7"/>
        <color indexed="8"/>
        <rFont val="Arial"/>
        <family val="2"/>
      </rPr>
      <t>er</t>
    </r>
    <r>
      <rPr>
        <b/>
        <sz val="7"/>
        <color indexed="8"/>
        <rFont val="Arial"/>
        <family val="2"/>
      </rPr>
      <t xml:space="preserve"> sem.</t>
    </r>
  </si>
  <si>
    <r>
      <t>2</t>
    </r>
    <r>
      <rPr>
        <b/>
        <vertAlign val="superscript"/>
        <sz val="7"/>
        <color indexed="8"/>
        <rFont val="Arial"/>
        <family val="2"/>
      </rPr>
      <t>e</t>
    </r>
    <r>
      <rPr>
        <b/>
        <sz val="7"/>
        <color indexed="8"/>
        <rFont val="Arial"/>
        <family val="2"/>
      </rPr>
      <t xml:space="preserve"> sem.</t>
    </r>
  </si>
  <si>
    <t xml:space="preserve">Total avoirs compte RIH/DH (limite max. +50% / -8%) : </t>
  </si>
  <si>
    <t>Certifié exact</t>
  </si>
  <si>
    <t>Ce formulaire doit être signé chaque année par la direction d'école et le membre du corps enseignant.</t>
  </si>
  <si>
    <t>Progr. d'enseignement obligatoire :</t>
  </si>
  <si>
    <t>Comp. DH</t>
  </si>
  <si>
    <t>Direction d'Ecole/DE (en %)</t>
  </si>
  <si>
    <t>Pool dest. aux tâches spéc./PTS (en %)</t>
  </si>
  <si>
    <t>Manuel pour formulaire de relevé individuel des heures d'enseign. et de décharge horaire (compte RIH/DH)</t>
  </si>
  <si>
    <t>Informations générales:</t>
  </si>
  <si>
    <r>
      <t xml:space="preserve">Il y a un lien direct entre le paiement du traitement (annoncé sur la communication des programmes) et le formulaire de compte RIH/DH. Tous les changements de degré d'occupation doivent être signalés à l'autorité chargée du paiement des traitements (avec la communication des programmes) et </t>
    </r>
    <r>
      <rPr>
        <u/>
        <sz val="9"/>
        <rFont val="Arial"/>
        <family val="2"/>
      </rPr>
      <t>dans le même temps</t>
    </r>
    <r>
      <rPr>
        <sz val="9"/>
        <rFont val="Arial"/>
        <family val="2"/>
      </rPr>
      <t xml:space="preserve"> reportés sur le formulaire "compte RIH/DH". Cela concerne également les changements de programme rétroactifs.</t>
    </r>
  </si>
  <si>
    <t>Pour tout personnes qui atteignent les 50 ans, tout cumul/débit nouvel est  multiplié par le facteur de décharge horaire.</t>
  </si>
  <si>
    <t>En-tête de formulaire</t>
  </si>
  <si>
    <r>
      <t xml:space="preserve">Début de l'année scolaire / </t>
    </r>
    <r>
      <rPr>
        <sz val="9"/>
        <rFont val="Arial"/>
        <family val="2"/>
      </rPr>
      <t>Date de naissance :</t>
    </r>
  </si>
  <si>
    <t>Informations sur les engagements partiels :</t>
  </si>
  <si>
    <t>Lignes 1.1 et 1.2 :</t>
  </si>
  <si>
    <t>Les données correctes doivent être sélectionnées. Les champs ne doivent pas être vides.</t>
  </si>
  <si>
    <t>1.3 Type d'engagement :</t>
  </si>
  <si>
    <t>Conformément à l'article 44 OSE, l'INS peut autoriser que le degré d'occupation soit établi en pourcentage pour le cycle secondaire II.</t>
  </si>
  <si>
    <t>1.4 Désignation suppl. :</t>
  </si>
  <si>
    <t>Champ facultatif qui permet de décrire plus précisément l'engagement partiel.</t>
  </si>
  <si>
    <t>Ce champ correspond au programme d'enseignement obligatoire de l'école concernée.</t>
  </si>
  <si>
    <t>1.6 Semaine d'école :</t>
  </si>
  <si>
    <t>Saisissez ici le nombre de semaines scolaires de votre école.</t>
  </si>
  <si>
    <t>Généralité :</t>
  </si>
  <si>
    <t>Dans le formulaire, tous les champs jaunes doivent être entièrement remplis. C'est la seule façon de garantir l'exactitude des calculs.</t>
  </si>
  <si>
    <t xml:space="preserve">C'est en fonction de la date de naissance et du début de l'année scolaire indiqués que sont calculés l'âge du membre du corps enseignant et le type de décharge horaire applicable (ancienne/nouvelle législation).
</t>
  </si>
  <si>
    <t>1.5 Progr. d'enseignement obligatoire</t>
  </si>
  <si>
    <r>
      <t>Tous les actifs et passifs du RIH comprennent la DH</t>
    </r>
    <r>
      <rPr>
        <u/>
        <sz val="9"/>
        <rFont val="Arial"/>
        <family val="2"/>
      </rPr>
      <t xml:space="preserve"> qui est aplicable au moment de la contabilisation.</t>
    </r>
  </si>
  <si>
    <t>2.1 Facteur pour la décharge horaire:</t>
  </si>
  <si>
    <t>C'est en fonction de la date de naissance et du début de l'année scolaire indiqués que sont calculés l'âge du membre du corps enseignant, le type de DH applicable et le facteur correspondant pour l'année scolaire. Les facteurs DH suivants sont possibles :</t>
  </si>
  <si>
    <t>Âge:</t>
  </si>
  <si>
    <t>à partir de 50 ans :</t>
  </si>
  <si>
    <t>à partir de 54 ans </t>
  </si>
  <si>
    <t>à partir de 58 ans :</t>
  </si>
  <si>
    <t>2.2a Nombre de leçons dispensées:</t>
  </si>
  <si>
    <t>2.2b DO en % (...) :</t>
  </si>
  <si>
    <t>2.3a et 2.3b Rémun. DO en leçons ou en pour-cent (...) :</t>
  </si>
  <si>
    <t>Veuillez saisir ici le degré d'occupation en leçons ou en pourcents que vous avez indiqué sur la communication des programmes fourni à l'autorité chargée du paiement des traitements.</t>
  </si>
  <si>
    <t>2.4 Différence chiffres 
2.2 - 2.3 :</t>
  </si>
  <si>
    <t>Il est fait état ici de la différence entre les lignes 2.2 et 2.3. Si le membre du corps enseignant a droit à une DH, le facteur correspondant est automatiquement appliqué.</t>
  </si>
  <si>
    <t>2.5 Nombre de leçons ponctuelles :</t>
  </si>
  <si>
    <t>Les interventions supplémentaires de remplacement peuvent être dans le tableau "Saisir des leçons ponctuelles". C'est également le cas pour les leçons annulées. Le solde des leçons ponctuelles par semestre est reporté automatiquement dans le formulaire principal. Si le membre du corps enseignant a droit à une DH, le facteur correspondant est automatiquement appliqué.</t>
  </si>
  <si>
    <t>2.6 Cumuler la décharge horaire ? :</t>
  </si>
  <si>
    <t>Cochez cette case si le membre du corps enseignant décide de cumuler la décharge horaire pour l'année concernée.</t>
  </si>
  <si>
    <t>2.7 Degré d'occupation effectivement rémunéré :</t>
  </si>
  <si>
    <r>
      <t xml:space="preserve">Champ de texte :
</t>
    </r>
    <r>
      <rPr>
        <sz val="9"/>
        <color indexed="8"/>
        <rFont val="Arial"/>
        <family val="2"/>
      </rPr>
      <t>Si la case de la ligne 2.6 Cumuler la décharge horaire ? est cochée et que la possibilité légale de cumuler la décharge horaire existe, le texte "DH non versée" s'affiche automatiquement. Sinon, la DH est versée avec le traitement et le texte "DH intégrée dans le traitement" s'affiche.</t>
    </r>
  </si>
  <si>
    <r>
      <t>Colonne DO en % :</t>
    </r>
    <r>
      <rPr>
        <sz val="9"/>
        <color indexed="8"/>
        <rFont val="Arial"/>
        <family val="2"/>
      </rPr>
      <t xml:space="preserve">
Lorsque la DH est créditée, la valeur de la ligne 2.3a ou 2.3b est reprise dans le champ. Si la DH n'est pas créditée, la DH est automatiquement ajoutée à la ligne "2.3 Rémun. DO en % selon la communication des programmes".</t>
    </r>
  </si>
  <si>
    <t>2.8 Total par semestre :</t>
  </si>
  <si>
    <t>Somme des lignes 2.4, 2.5 et 2.6.</t>
  </si>
  <si>
    <t>2.9 Moyenne annuelle :</t>
  </si>
  <si>
    <t>Valeur moyenne des totaux par semestre de la ligne 2.8.</t>
  </si>
  <si>
    <t>2.10 Report de l'année précédente :</t>
  </si>
  <si>
    <t xml:space="preserve">Veuillez saisir ici le solde de la ligne 3.1 du formulaire de l'année précédente. </t>
  </si>
  <si>
    <t>2.11 Déduction pour décharge horaire :</t>
  </si>
  <si>
    <t>Le tableau "Déduction pour décharge horaire". Veuillez saisir précisément la déduction pour décharge horaire. Il n'est pas possible d'additionner plusieurs déductions.</t>
  </si>
  <si>
    <t>Enseignement:</t>
  </si>
  <si>
    <t>3.1 Solde compte RIH et DH :</t>
  </si>
  <si>
    <t>Somme des lignes 2.9, 2.10 et 2.11. Le solde est à reporter sur l'année suivante.</t>
  </si>
  <si>
    <t>3.2 Avoir correspondant :</t>
  </si>
  <si>
    <t>L'avoir de l'engagement partiel est automatiquement converti en leçons ou en jours et affiché.</t>
  </si>
  <si>
    <t>3.3 Total avoirs compte RIH et DH :</t>
  </si>
  <si>
    <t>Somme de tous les engagements partiels. L'avoir ne peut pas dépasser +50/-8%.</t>
  </si>
  <si>
    <t>Section du personnel (Spe)</t>
  </si>
  <si>
    <t>Remarque : ce texte n'est plus utilisé depuis novembre 2019</t>
  </si>
  <si>
    <t>Remarque : ce texte n'est plus utilisé depuis août 2010.</t>
  </si>
  <si>
    <t>Maîtrise de classe (en %)</t>
  </si>
  <si>
    <t>Enseignement (en leç.)</t>
  </si>
  <si>
    <t>Klassenlehrkraft mit AE</t>
  </si>
  <si>
    <t>Nombre de leçons dispensées :</t>
  </si>
  <si>
    <t>ou DO en % (option pour DE, PTS, MC ou cycle sec. II) :</t>
  </si>
  <si>
    <t>Cumuler la décharge horaire ? :</t>
  </si>
  <si>
    <t>Les pourcentages de degré d'occupation ne peuvent pas être cumulés pour les fonctions DE (direction d'école), PTS(pool tâches spéciales) et maîtrise de classe (MC). Seul une DH cumulé peut être compensé durant un semestre ou une année scolaire.</t>
  </si>
  <si>
    <t xml:space="preserve">Enseignement, Direction d'Ecole, Pool tâches spéciales et Maîtrise de classe: </t>
  </si>
  <si>
    <t>Les leçons hebdomadaires effectivement dispensées au cours du semestre dans le cadre de l'engagement partiel concerné sont à saisir ici.</t>
  </si>
  <si>
    <t xml:space="preserve">cf. la remarque concernant la ligne 1.3 Type d'engagement. Pour des engagements DE, PTS et MC une saisie du DO chez des personnes avec DH est obligatoire, si il ne comporte pas 0%.  </t>
  </si>
  <si>
    <t>Fonctions DE, PTS et MC :
(1 semaine = 7 jours)</t>
  </si>
  <si>
    <t>Berne, Avril 2024</t>
  </si>
  <si>
    <t>Valable à partir du 1er août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</si>
</sst>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dd/mm/yy;@"/>
  </numFmts>
  <fonts count="48" x14ac:knownFonts="1">
    <font>
      <sz val="10"/>
      <name val="Arial"/>
    </font>
    <font>
      <sz val="8"/>
      <name val="Arial"/>
      <family val="2"/>
    </font>
    <font>
      <sz val="8"/>
      <color indexed="8"/>
      <name val="Arial"/>
      <family val="2"/>
    </font>
    <font>
      <u/>
      <sz val="10"/>
      <color indexed="12"/>
      <name val="Arial"/>
      <family val="2"/>
    </font>
    <font>
      <sz val="8"/>
      <name val="Arial"/>
      <family val="2"/>
    </font>
    <font>
      <sz val="8"/>
      <color indexed="9"/>
      <name val="Arial"/>
      <family val="2"/>
    </font>
    <font>
      <b/>
      <sz val="8"/>
      <color indexed="8"/>
      <name val="Arial"/>
      <family val="2"/>
    </font>
    <font>
      <b/>
      <sz val="8"/>
      <color indexed="9"/>
      <name val="Arial"/>
      <family val="2"/>
    </font>
    <font>
      <b/>
      <sz val="8"/>
      <name val="Arial"/>
      <family val="2"/>
    </font>
    <font>
      <b/>
      <sz val="8"/>
      <name val="Arial"/>
      <family val="2"/>
    </font>
    <font>
      <b/>
      <sz val="8"/>
      <color indexed="8"/>
      <name val="Arial"/>
      <family val="2"/>
    </font>
    <font>
      <sz val="8"/>
      <color indexed="8"/>
      <name val="Arial"/>
      <family val="2"/>
    </font>
    <font>
      <b/>
      <sz val="12"/>
      <name val="Arial"/>
      <family val="2"/>
    </font>
    <font>
      <b/>
      <sz val="7"/>
      <color indexed="8"/>
      <name val="Arial"/>
      <family val="2"/>
    </font>
    <font>
      <b/>
      <sz val="12"/>
      <color indexed="8"/>
      <name val="Arial"/>
      <family val="2"/>
    </font>
    <font>
      <sz val="7"/>
      <color indexed="8"/>
      <name val="Arial"/>
      <family val="2"/>
    </font>
    <font>
      <sz val="6"/>
      <color indexed="8"/>
      <name val="Arial"/>
      <family val="2"/>
    </font>
    <font>
      <b/>
      <sz val="9"/>
      <name val="Arial"/>
      <family val="2"/>
    </font>
    <font>
      <sz val="9"/>
      <name val="Arial"/>
      <family val="2"/>
    </font>
    <font>
      <sz val="9"/>
      <color indexed="8"/>
      <name val="Arial"/>
      <family val="2"/>
    </font>
    <font>
      <b/>
      <sz val="9"/>
      <color indexed="8"/>
      <name val="Arial"/>
      <family val="2"/>
    </font>
    <font>
      <i/>
      <sz val="9"/>
      <color indexed="8"/>
      <name val="Arial"/>
      <family val="2"/>
    </font>
    <font>
      <u/>
      <sz val="7"/>
      <color indexed="8"/>
      <name val="Arial"/>
      <family val="2"/>
    </font>
    <font>
      <sz val="7"/>
      <name val="Arial"/>
      <family val="2"/>
    </font>
    <font>
      <i/>
      <sz val="7"/>
      <color indexed="8"/>
      <name val="Arial"/>
      <family val="2"/>
    </font>
    <font>
      <u/>
      <sz val="7"/>
      <color indexed="12"/>
      <name val="Arial"/>
      <family val="2"/>
    </font>
    <font>
      <sz val="7"/>
      <color indexed="9"/>
      <name val="Arial"/>
      <family val="2"/>
    </font>
    <font>
      <b/>
      <sz val="7"/>
      <color indexed="9"/>
      <name val="Arial"/>
      <family val="2"/>
    </font>
    <font>
      <strike/>
      <sz val="9"/>
      <name val="Arial"/>
      <family val="2"/>
    </font>
    <font>
      <sz val="8"/>
      <color indexed="13"/>
      <name val="Arial"/>
      <family val="2"/>
    </font>
    <font>
      <strike/>
      <sz val="9"/>
      <color indexed="8"/>
      <name val="Arial"/>
      <family val="2"/>
    </font>
    <font>
      <sz val="7"/>
      <color indexed="10"/>
      <name val="Arial"/>
      <family val="2"/>
    </font>
    <font>
      <sz val="8"/>
      <color theme="5"/>
      <name val="Arial"/>
      <family val="2"/>
    </font>
    <font>
      <sz val="8"/>
      <color theme="3" tint="0.39997558519241921"/>
      <name val="Arial"/>
      <family val="2"/>
    </font>
    <font>
      <sz val="9"/>
      <color theme="3" tint="0.39997558519241921"/>
      <name val="Arial"/>
      <family val="2"/>
    </font>
    <font>
      <b/>
      <sz val="9"/>
      <color theme="3" tint="0.39997558519241921"/>
      <name val="Arial"/>
      <family val="2"/>
    </font>
    <font>
      <sz val="9"/>
      <color theme="4"/>
      <name val="Arial"/>
      <family val="2"/>
    </font>
    <font>
      <sz val="8"/>
      <color theme="4"/>
      <name val="Arial"/>
      <family val="2"/>
    </font>
    <font>
      <b/>
      <i/>
      <sz val="8"/>
      <color rgb="FFFF0000"/>
      <name val="Arial"/>
      <family val="2"/>
    </font>
    <font>
      <sz val="8"/>
      <color rgb="FF000000"/>
      <name val="Tahoma"/>
      <family val="2"/>
    </font>
    <font>
      <sz val="8"/>
      <color rgb="FF00B050"/>
      <name val="Arial"/>
      <family val="2"/>
    </font>
    <font>
      <sz val="9"/>
      <color rgb="FF00B050"/>
      <name val="Arial"/>
      <family val="2"/>
    </font>
    <font>
      <u/>
      <sz val="9"/>
      <name val="Arial"/>
      <family val="2"/>
    </font>
    <font>
      <vertAlign val="superscript"/>
      <sz val="9"/>
      <color indexed="8"/>
      <name val="Arial"/>
      <family val="2"/>
    </font>
    <font>
      <b/>
      <vertAlign val="superscript"/>
      <sz val="8"/>
      <name val="Arial"/>
      <family val="2"/>
    </font>
    <font>
      <b/>
      <sz val="7"/>
      <name val="Arial"/>
      <family val="2"/>
    </font>
    <font>
      <b/>
      <vertAlign val="superscript"/>
      <sz val="7"/>
      <color indexed="8"/>
      <name val="Arial"/>
      <family val="2"/>
    </font>
    <font>
      <b/>
      <sz val="10"/>
      <name val="Arial"/>
      <family val="2"/>
    </font>
  </fonts>
  <fills count="11">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
      <patternFill patternType="solid">
        <fgColor indexed="63"/>
        <bgColor indexed="64"/>
      </patternFill>
    </fill>
    <fill>
      <patternFill patternType="solid">
        <fgColor indexed="47"/>
        <bgColor indexed="64"/>
      </patternFill>
    </fill>
    <fill>
      <patternFill patternType="solid">
        <fgColor indexed="11"/>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425">
    <xf numFmtId="0" fontId="0" fillId="0" borderId="0" xfId="0"/>
    <xf numFmtId="0" fontId="6" fillId="0" borderId="0" xfId="0" applyFont="1" applyBorder="1" applyAlignment="1" applyProtection="1">
      <alignment horizontal="left" vertical="top"/>
    </xf>
    <xf numFmtId="0" fontId="2" fillId="0" borderId="0" xfId="0" applyFont="1" applyFill="1" applyBorder="1" applyAlignment="1" applyProtection="1">
      <alignment horizontal="left" vertical="top"/>
    </xf>
    <xf numFmtId="2" fontId="11" fillId="2" borderId="1" xfId="0" applyNumberFormat="1" applyFont="1" applyFill="1" applyBorder="1" applyProtection="1">
      <protection locked="0"/>
    </xf>
    <xf numFmtId="0" fontId="6" fillId="0" borderId="2" xfId="0" applyFont="1" applyBorder="1" applyAlignment="1" applyProtection="1">
      <alignment horizontal="left" vertical="top"/>
    </xf>
    <xf numFmtId="0" fontId="6" fillId="0" borderId="3" xfId="0" applyFont="1" applyBorder="1" applyAlignment="1" applyProtection="1">
      <alignment horizontal="left" vertical="top"/>
    </xf>
    <xf numFmtId="0" fontId="2" fillId="0" borderId="3" xfId="0" applyFont="1" applyFill="1" applyBorder="1" applyAlignment="1" applyProtection="1">
      <alignment horizontal="left" vertical="top"/>
    </xf>
    <xf numFmtId="0" fontId="2" fillId="0" borderId="2" xfId="0" applyFont="1" applyFill="1" applyBorder="1" applyAlignment="1" applyProtection="1">
      <alignment horizontal="left" vertical="top"/>
    </xf>
    <xf numFmtId="0" fontId="6"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left"/>
    </xf>
    <xf numFmtId="0" fontId="2" fillId="0" borderId="0" xfId="0" applyFont="1" applyProtection="1"/>
    <xf numFmtId="0" fontId="2" fillId="0" borderId="0" xfId="0" applyFont="1" applyBorder="1" applyProtection="1"/>
    <xf numFmtId="0" fontId="6" fillId="0" borderId="0" xfId="0" applyFont="1" applyFill="1" applyBorder="1" applyAlignment="1" applyProtection="1">
      <alignment horizontal="center" vertical="center" wrapText="1"/>
    </xf>
    <xf numFmtId="0" fontId="2" fillId="0" borderId="0" xfId="0" applyFont="1" applyFill="1" applyProtection="1"/>
    <xf numFmtId="14" fontId="6" fillId="0" borderId="0" xfId="0" applyNumberFormat="1" applyFont="1" applyFill="1" applyBorder="1" applyAlignment="1" applyProtection="1">
      <alignment horizontal="center"/>
    </xf>
    <xf numFmtId="0" fontId="6" fillId="0" borderId="0" xfId="0" applyFont="1" applyFill="1" applyBorder="1" applyAlignment="1" applyProtection="1">
      <alignment horizontal="left"/>
    </xf>
    <xf numFmtId="14" fontId="6" fillId="0" borderId="0" xfId="0" applyNumberFormat="1" applyFont="1" applyFill="1" applyBorder="1" applyProtection="1"/>
    <xf numFmtId="0" fontId="2" fillId="0" borderId="0" xfId="0" applyFont="1" applyFill="1" applyBorder="1" applyProtection="1"/>
    <xf numFmtId="0" fontId="2" fillId="0" borderId="3" xfId="0" applyFont="1" applyBorder="1" applyProtection="1"/>
    <xf numFmtId="0" fontId="6" fillId="0" borderId="0" xfId="0" applyFont="1" applyBorder="1" applyAlignment="1" applyProtection="1">
      <alignment horizontal="center" vertical="top"/>
    </xf>
    <xf numFmtId="0" fontId="6" fillId="0" borderId="3" xfId="0" applyFont="1" applyBorder="1" applyAlignment="1" applyProtection="1">
      <alignment horizontal="center" vertical="top"/>
    </xf>
    <xf numFmtId="0" fontId="6" fillId="0" borderId="2" xfId="0" applyFont="1" applyBorder="1" applyAlignment="1" applyProtection="1">
      <alignment horizontal="center" vertical="top"/>
    </xf>
    <xf numFmtId="0" fontId="2" fillId="0" borderId="5" xfId="0" applyFont="1" applyFill="1" applyBorder="1" applyAlignment="1" applyProtection="1">
      <alignment horizontal="left"/>
    </xf>
    <xf numFmtId="0" fontId="2" fillId="0" borderId="0" xfId="0" applyFont="1" applyFill="1" applyBorder="1" applyAlignment="1" applyProtection="1">
      <alignment horizontal="left"/>
    </xf>
    <xf numFmtId="0" fontId="2" fillId="0" borderId="2" xfId="0" applyFont="1" applyFill="1" applyBorder="1" applyAlignment="1" applyProtection="1">
      <alignment horizontal="left"/>
    </xf>
    <xf numFmtId="0" fontId="2" fillId="0" borderId="3" xfId="0" applyFont="1" applyFill="1" applyBorder="1" applyAlignment="1" applyProtection="1">
      <alignment horizontal="left"/>
    </xf>
    <xf numFmtId="0" fontId="2" fillId="0" borderId="5" xfId="0" applyFont="1" applyFill="1" applyBorder="1" applyAlignment="1" applyProtection="1">
      <alignment horizontal="left" vertical="top"/>
    </xf>
    <xf numFmtId="0" fontId="13" fillId="0" borderId="6" xfId="0" applyFont="1" applyFill="1" applyBorder="1" applyAlignment="1" applyProtection="1">
      <alignment horizontal="center" vertical="top" wrapText="1"/>
    </xf>
    <xf numFmtId="0" fontId="13" fillId="0" borderId="7" xfId="0" applyFont="1" applyFill="1" applyBorder="1" applyAlignment="1" applyProtection="1">
      <alignment horizontal="center" vertical="top" wrapText="1"/>
    </xf>
    <xf numFmtId="0" fontId="13" fillId="0" borderId="8" xfId="0" applyFont="1" applyFill="1" applyBorder="1" applyAlignment="1" applyProtection="1">
      <alignment horizontal="center" vertical="top" wrapText="1"/>
    </xf>
    <xf numFmtId="0" fontId="2" fillId="0" borderId="0" xfId="0" applyFont="1" applyFill="1" applyBorder="1" applyAlignment="1" applyProtection="1">
      <alignment horizontal="right"/>
    </xf>
    <xf numFmtId="0" fontId="4" fillId="0" borderId="0" xfId="0" applyFont="1" applyProtection="1"/>
    <xf numFmtId="164" fontId="6" fillId="0" borderId="0" xfId="0" applyNumberFormat="1" applyFont="1" applyFill="1" applyBorder="1" applyProtection="1"/>
    <xf numFmtId="0" fontId="6" fillId="0" borderId="0" xfId="0" applyFont="1" applyProtection="1"/>
    <xf numFmtId="1" fontId="5" fillId="0" borderId="0" xfId="0" applyNumberFormat="1" applyFont="1" applyFill="1" applyBorder="1" applyProtection="1"/>
    <xf numFmtId="164" fontId="5" fillId="0" borderId="0" xfId="0" applyNumberFormat="1" applyFont="1" applyFill="1" applyBorder="1" applyAlignment="1" applyProtection="1">
      <alignment horizontal="right"/>
    </xf>
    <xf numFmtId="0" fontId="5" fillId="0" borderId="0" xfId="0" applyFont="1" applyFill="1" applyBorder="1" applyProtection="1"/>
    <xf numFmtId="164" fontId="7" fillId="0" borderId="0" xfId="0" applyNumberFormat="1" applyFont="1" applyFill="1" applyBorder="1" applyProtection="1"/>
    <xf numFmtId="0" fontId="2" fillId="0" borderId="9" xfId="0" applyFont="1" applyBorder="1" applyProtection="1"/>
    <xf numFmtId="164" fontId="7" fillId="0" borderId="9" xfId="0" applyNumberFormat="1" applyFont="1" applyFill="1" applyBorder="1" applyAlignment="1" applyProtection="1">
      <alignment horizontal="right"/>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164"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center"/>
    </xf>
    <xf numFmtId="0" fontId="7" fillId="0" borderId="0" xfId="0" applyFont="1" applyFill="1" applyBorder="1" applyAlignment="1" applyProtection="1">
      <alignment vertical="center"/>
    </xf>
    <xf numFmtId="164" fontId="7" fillId="0" borderId="0" xfId="0" applyNumberFormat="1" applyFont="1" applyFill="1" applyBorder="1" applyAlignment="1" applyProtection="1">
      <alignment horizontal="right"/>
    </xf>
    <xf numFmtId="0" fontId="8" fillId="0" borderId="0" xfId="0" applyFont="1" applyProtection="1"/>
    <xf numFmtId="0" fontId="1" fillId="0" borderId="0" xfId="0" applyFont="1" applyProtection="1"/>
    <xf numFmtId="0" fontId="8" fillId="0" borderId="0" xfId="0" applyFont="1" applyFill="1" applyAlignment="1" applyProtection="1"/>
    <xf numFmtId="0" fontId="6" fillId="0" borderId="0" xfId="0" applyFont="1" applyAlignment="1" applyProtection="1"/>
    <xf numFmtId="0" fontId="6" fillId="0" borderId="0" xfId="0" applyFont="1" applyBorder="1" applyProtection="1"/>
    <xf numFmtId="0" fontId="6" fillId="0" borderId="0" xfId="0" applyFont="1" applyFill="1" applyBorder="1" applyAlignment="1" applyProtection="1">
      <alignment vertical="center" wrapText="1"/>
    </xf>
    <xf numFmtId="14" fontId="6" fillId="3" borderId="0" xfId="0" applyNumberFormat="1" applyFont="1" applyFill="1" applyBorder="1" applyAlignment="1" applyProtection="1">
      <alignment horizontal="center"/>
    </xf>
    <xf numFmtId="0" fontId="8" fillId="0" borderId="10" xfId="0" applyFont="1" applyBorder="1" applyProtection="1"/>
    <xf numFmtId="0" fontId="8" fillId="0" borderId="11" xfId="0" applyFont="1" applyBorder="1" applyProtection="1"/>
    <xf numFmtId="0" fontId="8" fillId="0" borderId="10" xfId="0" applyFont="1" applyBorder="1" applyAlignment="1" applyProtection="1">
      <alignment horizontal="center"/>
    </xf>
    <xf numFmtId="2" fontId="1" fillId="0" borderId="10" xfId="0" applyNumberFormat="1" applyFont="1" applyBorder="1" applyAlignment="1" applyProtection="1">
      <alignment vertical="center"/>
    </xf>
    <xf numFmtId="2" fontId="1" fillId="0" borderId="11" xfId="0" applyNumberFormat="1" applyFont="1" applyBorder="1" applyAlignment="1" applyProtection="1">
      <alignment vertical="center"/>
    </xf>
    <xf numFmtId="0" fontId="2" fillId="0" borderId="0" xfId="0" applyFont="1" applyBorder="1" applyAlignment="1" applyProtection="1">
      <alignment wrapText="1"/>
    </xf>
    <xf numFmtId="0" fontId="2" fillId="0" borderId="9" xfId="0" applyFont="1" applyFill="1" applyBorder="1" applyAlignment="1" applyProtection="1">
      <alignment horizontal="left" vertical="center" wrapText="1"/>
    </xf>
    <xf numFmtId="0" fontId="1" fillId="0" borderId="9" xfId="0" applyFont="1" applyBorder="1" applyProtection="1"/>
    <xf numFmtId="0" fontId="1" fillId="0" borderId="0" xfId="0" applyFont="1" applyBorder="1" applyProtection="1"/>
    <xf numFmtId="166" fontId="1" fillId="0" borderId="12" xfId="0" applyNumberFormat="1" applyFont="1" applyBorder="1" applyProtection="1">
      <protection locked="0"/>
    </xf>
    <xf numFmtId="0" fontId="1" fillId="0" borderId="13" xfId="0" applyFont="1" applyBorder="1" applyAlignment="1" applyProtection="1">
      <alignment horizontal="left"/>
      <protection locked="0"/>
    </xf>
    <xf numFmtId="2" fontId="1" fillId="0" borderId="12" xfId="0" applyNumberFormat="1" applyFont="1" applyBorder="1" applyProtection="1">
      <protection locked="0"/>
    </xf>
    <xf numFmtId="2" fontId="1" fillId="0" borderId="13" xfId="0" applyNumberFormat="1" applyFont="1" applyBorder="1" applyProtection="1">
      <protection locked="0"/>
    </xf>
    <xf numFmtId="166" fontId="1" fillId="0" borderId="14" xfId="0" applyNumberFormat="1" applyFont="1" applyBorder="1" applyProtection="1">
      <protection locked="0"/>
    </xf>
    <xf numFmtId="0" fontId="1" fillId="0" borderId="15" xfId="0" applyFont="1" applyBorder="1" applyAlignment="1" applyProtection="1">
      <alignment horizontal="left"/>
      <protection locked="0"/>
    </xf>
    <xf numFmtId="2" fontId="1" fillId="0" borderId="14" xfId="0" applyNumberFormat="1" applyFont="1" applyBorder="1" applyProtection="1">
      <protection locked="0"/>
    </xf>
    <xf numFmtId="2" fontId="1" fillId="0" borderId="15" xfId="0" applyNumberFormat="1" applyFont="1" applyBorder="1" applyProtection="1">
      <protection locked="0"/>
    </xf>
    <xf numFmtId="166" fontId="1" fillId="0" borderId="16" xfId="0" applyNumberFormat="1" applyFont="1" applyBorder="1" applyProtection="1">
      <protection locked="0"/>
    </xf>
    <xf numFmtId="0" fontId="1" fillId="0" borderId="17" xfId="0" applyFont="1" applyBorder="1" applyAlignment="1" applyProtection="1">
      <alignment horizontal="left"/>
      <protection locked="0"/>
    </xf>
    <xf numFmtId="2" fontId="1" fillId="0" borderId="16" xfId="0" applyNumberFormat="1" applyFont="1" applyBorder="1" applyProtection="1">
      <protection locked="0"/>
    </xf>
    <xf numFmtId="2" fontId="1" fillId="0" borderId="17" xfId="0" applyNumberFormat="1" applyFont="1" applyBorder="1" applyProtection="1">
      <protection locked="0"/>
    </xf>
    <xf numFmtId="166" fontId="1" fillId="0" borderId="18" xfId="0" applyNumberFormat="1" applyFont="1" applyBorder="1" applyProtection="1">
      <protection locked="0"/>
    </xf>
    <xf numFmtId="0" fontId="1" fillId="0" borderId="19" xfId="0" applyFont="1" applyBorder="1" applyAlignment="1" applyProtection="1">
      <alignment horizontal="left"/>
      <protection locked="0"/>
    </xf>
    <xf numFmtId="2" fontId="1" fillId="0" borderId="18" xfId="0" applyNumberFormat="1" applyFont="1" applyBorder="1" applyProtection="1">
      <protection locked="0"/>
    </xf>
    <xf numFmtId="2" fontId="1" fillId="0" borderId="19" xfId="0" applyNumberFormat="1" applyFont="1" applyBorder="1" applyProtection="1">
      <protection locked="0"/>
    </xf>
    <xf numFmtId="0" fontId="9" fillId="4" borderId="0" xfId="0" applyFont="1" applyFill="1" applyAlignment="1" applyProtection="1"/>
    <xf numFmtId="0" fontId="4" fillId="4" borderId="0" xfId="0" applyFont="1" applyFill="1" applyProtection="1"/>
    <xf numFmtId="0" fontId="9" fillId="0" borderId="0" xfId="0" applyFont="1" applyProtection="1"/>
    <xf numFmtId="14" fontId="10" fillId="3" borderId="0" xfId="0" applyNumberFormat="1" applyFont="1" applyFill="1" applyBorder="1" applyProtection="1"/>
    <xf numFmtId="1" fontId="11" fillId="0" borderId="1" xfId="0" applyNumberFormat="1" applyFont="1" applyFill="1" applyBorder="1" applyProtection="1"/>
    <xf numFmtId="0" fontId="4" fillId="0" borderId="0" xfId="0" applyFont="1" applyBorder="1" applyProtection="1"/>
    <xf numFmtId="0" fontId="4" fillId="0" borderId="9" xfId="0" applyFont="1" applyBorder="1" applyProtection="1"/>
    <xf numFmtId="14" fontId="11" fillId="2" borderId="1" xfId="0" applyNumberFormat="1" applyFont="1" applyFill="1" applyBorder="1" applyProtection="1">
      <protection locked="0"/>
    </xf>
    <xf numFmtId="0" fontId="4" fillId="3" borderId="0" xfId="0" applyFont="1" applyFill="1" applyProtection="1"/>
    <xf numFmtId="0" fontId="14" fillId="3" borderId="0" xfId="0" applyFont="1" applyFill="1" applyAlignment="1" applyProtection="1">
      <alignment vertical="center"/>
    </xf>
    <xf numFmtId="0" fontId="6" fillId="3" borderId="0" xfId="0" applyFont="1" applyFill="1" applyAlignment="1" applyProtection="1">
      <alignment vertical="center"/>
    </xf>
    <xf numFmtId="0" fontId="2" fillId="3" borderId="0" xfId="0" applyFont="1" applyFill="1" applyAlignment="1" applyProtection="1">
      <alignment vertical="center"/>
    </xf>
    <xf numFmtId="0" fontId="14"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12" fillId="3" borderId="0" xfId="0" applyFont="1" applyFill="1" applyAlignment="1" applyProtection="1">
      <alignment vertical="center"/>
    </xf>
    <xf numFmtId="0" fontId="8" fillId="3" borderId="0" xfId="0" applyFont="1" applyFill="1" applyAlignment="1" applyProtection="1">
      <alignment vertical="center"/>
    </xf>
    <xf numFmtId="0" fontId="1" fillId="3" borderId="0" xfId="0" applyFont="1" applyFill="1" applyAlignment="1" applyProtection="1">
      <alignment vertical="center"/>
    </xf>
    <xf numFmtId="0" fontId="4" fillId="3" borderId="0" xfId="0" applyFont="1" applyFill="1" applyAlignment="1" applyProtection="1">
      <alignment vertical="center"/>
    </xf>
    <xf numFmtId="0" fontId="4" fillId="0" borderId="0" xfId="0" applyFont="1" applyAlignment="1" applyProtection="1">
      <alignment vertical="center"/>
    </xf>
    <xf numFmtId="0" fontId="18" fillId="0" borderId="0" xfId="0" applyFont="1" applyProtection="1"/>
    <xf numFmtId="0" fontId="19" fillId="0" borderId="0" xfId="0" applyFont="1" applyAlignment="1" applyProtection="1">
      <alignment wrapText="1"/>
    </xf>
    <xf numFmtId="0" fontId="19" fillId="0" borderId="0" xfId="0" applyFont="1" applyBorder="1" applyProtection="1"/>
    <xf numFmtId="0" fontId="19" fillId="0" borderId="2" xfId="0" applyFont="1" applyBorder="1" applyProtection="1"/>
    <xf numFmtId="0" fontId="17" fillId="0" borderId="0" xfId="0" applyFont="1" applyProtection="1"/>
    <xf numFmtId="0" fontId="20" fillId="0" borderId="0" xfId="0" applyFont="1" applyFill="1" applyProtection="1"/>
    <xf numFmtId="0" fontId="20" fillId="4" borderId="1" xfId="0" applyFont="1" applyFill="1" applyBorder="1" applyAlignment="1" applyProtection="1">
      <alignment horizontal="center"/>
    </xf>
    <xf numFmtId="0" fontId="20" fillId="5" borderId="0" xfId="0" applyFont="1" applyFill="1" applyBorder="1" applyAlignment="1" applyProtection="1">
      <alignment horizontal="center"/>
    </xf>
    <xf numFmtId="0" fontId="19" fillId="4" borderId="1" xfId="0" applyFont="1" applyFill="1" applyBorder="1" applyProtection="1"/>
    <xf numFmtId="0" fontId="19" fillId="5" borderId="1" xfId="0" applyFont="1" applyFill="1" applyBorder="1" applyProtection="1"/>
    <xf numFmtId="0" fontId="19" fillId="5" borderId="0" xfId="0" applyFont="1" applyFill="1" applyBorder="1" applyProtection="1"/>
    <xf numFmtId="2" fontId="19" fillId="4" borderId="1" xfId="0" applyNumberFormat="1" applyFont="1" applyFill="1" applyBorder="1" applyProtection="1"/>
    <xf numFmtId="2" fontId="19" fillId="5" borderId="1" xfId="0" applyNumberFormat="1" applyFont="1" applyFill="1" applyBorder="1" applyProtection="1"/>
    <xf numFmtId="2" fontId="19" fillId="0" borderId="0" xfId="0" applyNumberFormat="1" applyFont="1" applyFill="1" applyBorder="1" applyProtection="1"/>
    <xf numFmtId="0" fontId="19" fillId="0" borderId="0" xfId="0" applyFont="1" applyFill="1" applyBorder="1" applyProtection="1"/>
    <xf numFmtId="0" fontId="20" fillId="5" borderId="0" xfId="0" applyFont="1" applyFill="1" applyAlignment="1" applyProtection="1">
      <alignment horizontal="left" vertical="top" wrapText="1"/>
    </xf>
    <xf numFmtId="14" fontId="19" fillId="5" borderId="9" xfId="0" applyNumberFormat="1" applyFont="1" applyFill="1" applyBorder="1" applyProtection="1"/>
    <xf numFmtId="14" fontId="19" fillId="5" borderId="0" xfId="0" applyNumberFormat="1" applyFont="1" applyFill="1" applyBorder="1" applyProtection="1"/>
    <xf numFmtId="0" fontId="20" fillId="0" borderId="0" xfId="0" applyFont="1" applyProtection="1"/>
    <xf numFmtId="0" fontId="21" fillId="0" borderId="0" xfId="0" applyFont="1" applyProtection="1"/>
    <xf numFmtId="0" fontId="19" fillId="0" borderId="0" xfId="0" applyFont="1" applyProtection="1"/>
    <xf numFmtId="0" fontId="17" fillId="0" borderId="24" xfId="0" applyFont="1" applyBorder="1" applyProtection="1"/>
    <xf numFmtId="0" fontId="17" fillId="0" borderId="24" xfId="0" applyFont="1" applyBorder="1" applyAlignment="1" applyProtection="1">
      <alignment horizontal="center"/>
    </xf>
    <xf numFmtId="0" fontId="18" fillId="0" borderId="24" xfId="0" applyFont="1" applyBorder="1" applyProtection="1">
      <protection locked="0"/>
    </xf>
    <xf numFmtId="0" fontId="18" fillId="0" borderId="24" xfId="0" applyFont="1" applyBorder="1" applyProtection="1"/>
    <xf numFmtId="0" fontId="18" fillId="0" borderId="24" xfId="0" applyFont="1" applyBorder="1" applyAlignment="1" applyProtection="1">
      <alignment horizontal="right"/>
    </xf>
    <xf numFmtId="1" fontId="18" fillId="0" borderId="24" xfId="0" applyNumberFormat="1" applyFont="1" applyBorder="1" applyAlignment="1" applyProtection="1">
      <alignment horizontal="right"/>
    </xf>
    <xf numFmtId="1" fontId="18" fillId="0" borderId="24" xfId="0" applyNumberFormat="1" applyFont="1" applyBorder="1" applyProtection="1"/>
    <xf numFmtId="0" fontId="17" fillId="6" borderId="24" xfId="0" applyFont="1" applyFill="1" applyBorder="1" applyProtection="1"/>
    <xf numFmtId="0" fontId="18" fillId="6" borderId="24" xfId="0" applyFont="1" applyFill="1" applyBorder="1" applyAlignment="1" applyProtection="1">
      <alignment horizontal="right"/>
    </xf>
    <xf numFmtId="164" fontId="18" fillId="6" borderId="24" xfId="0" applyNumberFormat="1" applyFont="1" applyFill="1" applyBorder="1" applyAlignment="1" applyProtection="1">
      <alignment horizontal="right"/>
    </xf>
    <xf numFmtId="164" fontId="18" fillId="0" borderId="24" xfId="0" applyNumberFormat="1" applyFont="1" applyBorder="1" applyAlignment="1" applyProtection="1">
      <alignment horizontal="right"/>
    </xf>
    <xf numFmtId="0" fontId="17" fillId="0" borderId="24" xfId="0" applyFont="1" applyFill="1" applyBorder="1" applyProtection="1"/>
    <xf numFmtId="0" fontId="18" fillId="0" borderId="24" xfId="0" applyFont="1" applyBorder="1" applyAlignment="1" applyProtection="1">
      <alignment horizontal="right"/>
      <protection locked="0"/>
    </xf>
    <xf numFmtId="0" fontId="17" fillId="0" borderId="24" xfId="0" applyFont="1" applyBorder="1" applyAlignment="1" applyProtection="1">
      <alignment horizontal="right"/>
    </xf>
    <xf numFmtId="0" fontId="17" fillId="0" borderId="0" xfId="0" applyFont="1" applyBorder="1" applyProtection="1"/>
    <xf numFmtId="0" fontId="17" fillId="0" borderId="0" xfId="0" applyFont="1" applyBorder="1" applyAlignment="1" applyProtection="1">
      <alignment horizontal="right"/>
    </xf>
    <xf numFmtId="0" fontId="18" fillId="0" borderId="0" xfId="0" applyFont="1" applyBorder="1" applyAlignment="1" applyProtection="1">
      <alignment horizontal="right"/>
    </xf>
    <xf numFmtId="0" fontId="19" fillId="0" borderId="0" xfId="0" applyFont="1" applyAlignment="1" applyProtection="1">
      <alignment horizontal="left" wrapText="1"/>
    </xf>
    <xf numFmtId="0" fontId="19" fillId="0" borderId="0" xfId="0" applyFont="1" applyAlignment="1" applyProtection="1"/>
    <xf numFmtId="0" fontId="19" fillId="0" borderId="0" xfId="0" applyFont="1" applyAlignment="1" applyProtection="1">
      <alignment horizontal="left" vertical="top" wrapText="1"/>
    </xf>
    <xf numFmtId="0" fontId="19" fillId="0" borderId="0" xfId="0" applyFont="1" applyAlignment="1" applyProtection="1">
      <alignment vertical="top" wrapText="1"/>
    </xf>
    <xf numFmtId="0" fontId="19" fillId="0" borderId="0" xfId="0" applyFont="1" applyAlignment="1" applyProtection="1">
      <alignment vertical="top"/>
    </xf>
    <xf numFmtId="0" fontId="19" fillId="0" borderId="0" xfId="0" applyFont="1" applyAlignment="1" applyProtection="1">
      <alignment horizontal="left"/>
    </xf>
    <xf numFmtId="0" fontId="18" fillId="0" borderId="0" xfId="0" applyFont="1"/>
    <xf numFmtId="0" fontId="15" fillId="0" borderId="0" xfId="0" applyFont="1" applyProtection="1"/>
    <xf numFmtId="0" fontId="15" fillId="0" borderId="0" xfId="0" applyFont="1" applyBorder="1" applyProtection="1"/>
    <xf numFmtId="0" fontId="15" fillId="0" borderId="28" xfId="0" applyFont="1" applyBorder="1" applyAlignment="1" applyProtection="1">
      <alignment horizontal="right" vertical="center"/>
    </xf>
    <xf numFmtId="0" fontId="15" fillId="0" borderId="28" xfId="0" applyFont="1" applyFill="1" applyBorder="1" applyAlignment="1" applyProtection="1">
      <alignment horizontal="right" vertical="center"/>
    </xf>
    <xf numFmtId="0" fontId="13" fillId="0" borderId="3"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165" fontId="15" fillId="0" borderId="28" xfId="0" applyNumberFormat="1" applyFont="1" applyBorder="1" applyAlignment="1" applyProtection="1">
      <alignment horizontal="right" vertical="center"/>
    </xf>
    <xf numFmtId="2" fontId="15" fillId="0" borderId="29" xfId="0" applyNumberFormat="1" applyFont="1" applyBorder="1" applyAlignment="1" applyProtection="1">
      <alignment vertical="center"/>
    </xf>
    <xf numFmtId="0" fontId="15" fillId="7" borderId="28" xfId="0" applyFont="1" applyFill="1" applyBorder="1" applyAlignment="1" applyProtection="1">
      <alignment horizontal="right" vertical="top" wrapText="1"/>
    </xf>
    <xf numFmtId="0" fontId="15" fillId="7" borderId="24" xfId="0" applyFont="1" applyFill="1" applyBorder="1" applyAlignment="1" applyProtection="1">
      <alignment horizontal="right" vertical="top" wrapText="1"/>
    </xf>
    <xf numFmtId="0" fontId="15" fillId="0" borderId="24" xfId="0" applyFont="1" applyFill="1" applyBorder="1" applyAlignment="1" applyProtection="1">
      <alignment horizontal="right" vertical="top" wrapText="1"/>
    </xf>
    <xf numFmtId="0" fontId="15" fillId="0" borderId="30" xfId="0" applyFont="1" applyFill="1" applyBorder="1" applyAlignment="1" applyProtection="1">
      <alignment horizontal="right" vertical="top" wrapText="1"/>
    </xf>
    <xf numFmtId="0" fontId="13" fillId="0" borderId="0" xfId="0" applyFont="1" applyProtection="1"/>
    <xf numFmtId="1" fontId="26" fillId="0" borderId="0" xfId="0" applyNumberFormat="1" applyFont="1" applyFill="1" applyBorder="1" applyProtection="1"/>
    <xf numFmtId="164" fontId="26" fillId="0" borderId="0" xfId="0" applyNumberFormat="1" applyFont="1" applyFill="1" applyBorder="1" applyAlignment="1" applyProtection="1">
      <alignment horizontal="right"/>
    </xf>
    <xf numFmtId="0" fontId="26" fillId="0" borderId="0" xfId="0" applyFont="1" applyFill="1" applyBorder="1" applyProtection="1"/>
    <xf numFmtId="0" fontId="13" fillId="0" borderId="0" xfId="0" applyFont="1" applyBorder="1" applyAlignment="1" applyProtection="1">
      <alignment horizontal="left"/>
    </xf>
    <xf numFmtId="0" fontId="13" fillId="0" borderId="0" xfId="0" applyFont="1" applyAlignment="1" applyProtection="1">
      <alignment horizontal="left"/>
    </xf>
    <xf numFmtId="164" fontId="13" fillId="0" borderId="0" xfId="0" applyNumberFormat="1" applyFont="1" applyFill="1" applyBorder="1" applyProtection="1"/>
    <xf numFmtId="164" fontId="27" fillId="0" borderId="0" xfId="0" applyNumberFormat="1" applyFont="1" applyFill="1" applyBorder="1" applyProtection="1"/>
    <xf numFmtId="0" fontId="15" fillId="0" borderId="9" xfId="0" applyFont="1" applyBorder="1" applyProtection="1"/>
    <xf numFmtId="0" fontId="27" fillId="0" borderId="9" xfId="0" applyFont="1" applyFill="1" applyBorder="1" applyAlignment="1" applyProtection="1">
      <alignment horizontal="left" vertical="center" wrapText="1"/>
    </xf>
    <xf numFmtId="164" fontId="27" fillId="0" borderId="9" xfId="0" applyNumberFormat="1" applyFont="1" applyFill="1" applyBorder="1" applyAlignment="1" applyProtection="1">
      <alignment horizontal="right"/>
    </xf>
    <xf numFmtId="0" fontId="15" fillId="0" borderId="9" xfId="0" applyFont="1" applyFill="1" applyBorder="1" applyProtection="1"/>
    <xf numFmtId="0" fontId="26" fillId="0" borderId="9" xfId="0" applyFont="1" applyFill="1" applyBorder="1" applyProtection="1"/>
    <xf numFmtId="2" fontId="15" fillId="0" borderId="28" xfId="0" applyNumberFormat="1" applyFont="1" applyFill="1" applyBorder="1" applyAlignment="1" applyProtection="1">
      <alignment horizontal="right" vertical="center"/>
    </xf>
    <xf numFmtId="0" fontId="13" fillId="0" borderId="24" xfId="0" applyFont="1" applyBorder="1" applyAlignment="1" applyProtection="1">
      <alignment horizontal="left" vertical="center"/>
    </xf>
    <xf numFmtId="0" fontId="15" fillId="0" borderId="30" xfId="0" applyFont="1" applyBorder="1" applyAlignment="1" applyProtection="1">
      <alignment vertical="center"/>
    </xf>
    <xf numFmtId="0" fontId="15" fillId="0" borderId="29" xfId="0" applyFont="1" applyBorder="1" applyAlignment="1" applyProtection="1">
      <alignment horizontal="right" vertical="center"/>
    </xf>
    <xf numFmtId="0" fontId="15" fillId="0" borderId="35" xfId="0" applyFont="1" applyBorder="1" applyAlignment="1" applyProtection="1">
      <alignment horizontal="right" vertical="center"/>
    </xf>
    <xf numFmtId="2" fontId="25" fillId="7" borderId="28" xfId="1" applyNumberFormat="1" applyFont="1" applyFill="1" applyBorder="1" applyAlignment="1" applyProtection="1">
      <alignment vertical="center"/>
    </xf>
    <xf numFmtId="2" fontId="25" fillId="7" borderId="24" xfId="1" applyNumberFormat="1" applyFont="1" applyFill="1" applyBorder="1" applyAlignment="1" applyProtection="1">
      <alignment vertical="center"/>
    </xf>
    <xf numFmtId="0" fontId="8" fillId="8" borderId="36" xfId="0" applyFont="1" applyFill="1" applyBorder="1" applyAlignment="1" applyProtection="1">
      <alignment vertical="center" wrapText="1"/>
    </xf>
    <xf numFmtId="0" fontId="8" fillId="0" borderId="36" xfId="0" applyFont="1" applyFill="1" applyBorder="1" applyAlignment="1" applyProtection="1">
      <alignment vertical="center" wrapText="1"/>
    </xf>
    <xf numFmtId="0" fontId="6" fillId="3" borderId="0" xfId="0" applyFont="1" applyFill="1" applyAlignment="1" applyProtection="1">
      <alignment horizontal="right" vertical="center"/>
    </xf>
    <xf numFmtId="0" fontId="28" fillId="0" borderId="0" xfId="0" applyFont="1" applyProtection="1"/>
    <xf numFmtId="2" fontId="15" fillId="2" borderId="28" xfId="0" applyNumberFormat="1" applyFont="1" applyFill="1" applyBorder="1" applyAlignment="1" applyProtection="1">
      <alignment horizontal="right" vertical="center"/>
      <protection locked="0"/>
    </xf>
    <xf numFmtId="2" fontId="15" fillId="2" borderId="24" xfId="0" applyNumberFormat="1" applyFont="1" applyFill="1" applyBorder="1" applyAlignment="1" applyProtection="1">
      <alignment horizontal="right" vertical="center"/>
      <protection locked="0"/>
    </xf>
    <xf numFmtId="0" fontId="29" fillId="0" borderId="0" xfId="0" applyFont="1" applyProtection="1"/>
    <xf numFmtId="0" fontId="2" fillId="10" borderId="9" xfId="0" applyFont="1" applyFill="1" applyBorder="1" applyProtection="1">
      <protection locked="0"/>
    </xf>
    <xf numFmtId="2" fontId="2" fillId="2" borderId="1" xfId="0" applyNumberFormat="1" applyFont="1" applyFill="1" applyBorder="1" applyProtection="1">
      <protection locked="0"/>
    </xf>
    <xf numFmtId="0" fontId="8" fillId="4" borderId="0" xfId="0" applyFont="1" applyFill="1" applyAlignment="1" applyProtection="1"/>
    <xf numFmtId="0" fontId="32" fillId="0" borderId="0" xfId="0" applyFont="1" applyProtection="1"/>
    <xf numFmtId="0" fontId="32" fillId="0" borderId="0" xfId="0" applyFont="1" applyFill="1" applyProtection="1"/>
    <xf numFmtId="0" fontId="32" fillId="0" borderId="0" xfId="0" applyFont="1" applyAlignment="1" applyProtection="1">
      <alignment vertical="center"/>
    </xf>
    <xf numFmtId="0" fontId="33" fillId="0" borderId="0" xfId="0" applyFont="1" applyProtection="1"/>
    <xf numFmtId="0" fontId="34" fillId="0" borderId="0" xfId="0" applyFont="1" applyProtection="1"/>
    <xf numFmtId="0" fontId="35" fillId="0" borderId="24" xfId="0" applyFont="1" applyBorder="1" applyProtection="1"/>
    <xf numFmtId="1" fontId="34" fillId="0" borderId="24" xfId="0" applyNumberFormat="1" applyFont="1" applyBorder="1" applyProtection="1"/>
    <xf numFmtId="0" fontId="34" fillId="0" borderId="24" xfId="0" applyFont="1" applyBorder="1" applyProtection="1"/>
    <xf numFmtId="0" fontId="36" fillId="0" borderId="0" xfId="0" applyFont="1" applyAlignment="1" applyProtection="1">
      <alignment vertical="center"/>
    </xf>
    <xf numFmtId="0" fontId="37" fillId="0" borderId="0" xfId="0" applyFont="1" applyFill="1" applyProtection="1"/>
    <xf numFmtId="0" fontId="19" fillId="0" borderId="0" xfId="0" applyFont="1" applyAlignment="1" applyProtection="1">
      <alignment horizontal="left" vertical="top" wrapText="1"/>
    </xf>
    <xf numFmtId="0" fontId="40" fillId="0" borderId="0" xfId="0" applyFont="1" applyProtection="1"/>
    <xf numFmtId="0" fontId="41" fillId="0" borderId="0" xfId="0" applyFont="1" applyProtection="1"/>
    <xf numFmtId="0" fontId="2" fillId="0" borderId="0" xfId="0" applyFont="1" applyAlignment="1" applyProtection="1">
      <alignment horizontal="left"/>
    </xf>
    <xf numFmtId="0" fontId="2" fillId="0" borderId="0" xfId="0" applyFont="1" applyAlignment="1" applyProtection="1"/>
    <xf numFmtId="0" fontId="15" fillId="0" borderId="24" xfId="0" applyFont="1" applyBorder="1" applyAlignment="1" applyProtection="1">
      <alignment horizontal="left" vertical="center"/>
    </xf>
    <xf numFmtId="0" fontId="15" fillId="0" borderId="0" xfId="0" applyFont="1" applyBorder="1" applyAlignment="1" applyProtection="1">
      <alignment horizontal="left"/>
    </xf>
    <xf numFmtId="0" fontId="2" fillId="0" borderId="0" xfId="0" applyFont="1" applyBorder="1" applyAlignment="1" applyProtection="1">
      <alignment horizontal="left" wrapText="1"/>
    </xf>
    <xf numFmtId="0" fontId="18" fillId="0" borderId="0" xfId="0" applyFont="1" applyBorder="1" applyAlignment="1" applyProtection="1">
      <alignment horizontal="left" vertical="top" wrapText="1"/>
    </xf>
    <xf numFmtId="0" fontId="18" fillId="0" borderId="0" xfId="0" applyFont="1" applyAlignment="1" applyProtection="1">
      <alignment wrapText="1"/>
    </xf>
    <xf numFmtId="9" fontId="28" fillId="0" borderId="0" xfId="0" applyNumberFormat="1" applyFont="1" applyProtection="1"/>
    <xf numFmtId="0" fontId="18" fillId="0" borderId="0" xfId="0" applyFont="1" applyFill="1" applyBorder="1" applyProtection="1"/>
    <xf numFmtId="0" fontId="1" fillId="0" borderId="0" xfId="0" applyFont="1" applyAlignment="1" applyProtection="1">
      <alignment horizontal="right"/>
    </xf>
    <xf numFmtId="0" fontId="6" fillId="0" borderId="1" xfId="0" applyFont="1" applyBorder="1" applyAlignment="1" applyProtection="1">
      <alignment horizontal="center"/>
    </xf>
    <xf numFmtId="14" fontId="6" fillId="0" borderId="1" xfId="0" applyNumberFormat="1" applyFont="1" applyFill="1" applyBorder="1" applyAlignment="1" applyProtection="1">
      <alignment horizontal="center"/>
    </xf>
    <xf numFmtId="14" fontId="6" fillId="0" borderId="1" xfId="0" applyNumberFormat="1" applyFont="1" applyFill="1" applyBorder="1" applyAlignment="1" applyProtection="1">
      <alignment horizontal="center" wrapText="1"/>
    </xf>
    <xf numFmtId="1" fontId="6" fillId="0" borderId="1" xfId="0" applyNumberFormat="1" applyFont="1" applyBorder="1" applyAlignment="1" applyProtection="1">
      <alignment horizontal="center" wrapText="1"/>
    </xf>
    <xf numFmtId="0" fontId="8" fillId="0" borderId="20" xfId="0" applyFont="1" applyBorder="1" applyAlignment="1" applyProtection="1">
      <alignment horizontal="center"/>
    </xf>
    <xf numFmtId="0" fontId="17" fillId="0" borderId="0" xfId="0" applyFont="1" applyAlignment="1" applyProtection="1"/>
    <xf numFmtId="0" fontId="17" fillId="0" borderId="0" xfId="0" applyFont="1" applyAlignment="1" applyProtection="1">
      <alignment vertical="top"/>
    </xf>
    <xf numFmtId="0" fontId="18" fillId="0" borderId="0" xfId="0" applyFont="1" applyAlignment="1" applyProtection="1">
      <alignment vertical="top" wrapText="1"/>
    </xf>
    <xf numFmtId="0" fontId="18" fillId="0" borderId="25" xfId="0" applyFont="1" applyBorder="1" applyAlignment="1" applyProtection="1">
      <alignment vertical="top" wrapText="1"/>
    </xf>
    <xf numFmtId="0" fontId="18" fillId="0" borderId="0" xfId="0" applyFont="1" applyAlignment="1" applyProtection="1">
      <alignment vertical="top"/>
    </xf>
    <xf numFmtId="0" fontId="18" fillId="0" borderId="0" xfId="0" applyFont="1" applyAlignment="1" applyProtection="1">
      <alignment horizontal="left" vertical="top"/>
    </xf>
    <xf numFmtId="0" fontId="19" fillId="0" borderId="1" xfId="0" applyFont="1" applyBorder="1" applyProtection="1"/>
    <xf numFmtId="2" fontId="15" fillId="2" borderId="28" xfId="0" applyNumberFormat="1" applyFont="1" applyFill="1" applyBorder="1" applyAlignment="1" applyProtection="1">
      <alignment vertical="center"/>
      <protection locked="0"/>
    </xf>
    <xf numFmtId="2" fontId="15" fillId="2" borderId="24" xfId="0" applyNumberFormat="1" applyFont="1" applyFill="1" applyBorder="1" applyAlignment="1" applyProtection="1">
      <alignment vertical="center"/>
      <protection locked="0"/>
    </xf>
    <xf numFmtId="0" fontId="15" fillId="7" borderId="28" xfId="0" applyFont="1" applyFill="1" applyBorder="1" applyAlignment="1" applyProtection="1">
      <alignment vertical="center"/>
    </xf>
    <xf numFmtId="0" fontId="15" fillId="7" borderId="24" xfId="0" applyFont="1" applyFill="1" applyBorder="1" applyAlignment="1" applyProtection="1">
      <alignment vertical="center"/>
    </xf>
    <xf numFmtId="0" fontId="15" fillId="7" borderId="28" xfId="0" applyFont="1" applyFill="1" applyBorder="1" applyAlignment="1" applyProtection="1">
      <alignment horizontal="right" vertical="center"/>
    </xf>
    <xf numFmtId="0" fontId="15" fillId="7" borderId="24" xfId="0" applyFont="1" applyFill="1" applyBorder="1" applyAlignment="1" applyProtection="1">
      <alignment horizontal="right" vertical="center"/>
    </xf>
    <xf numFmtId="0" fontId="23" fillId="0" borderId="31" xfId="0" applyFont="1" applyBorder="1" applyAlignment="1" applyProtection="1">
      <alignment vertical="center"/>
    </xf>
    <xf numFmtId="0" fontId="23" fillId="0" borderId="24" xfId="0" applyFont="1" applyBorder="1" applyAlignment="1" applyProtection="1">
      <alignment vertical="center"/>
    </xf>
    <xf numFmtId="0" fontId="23" fillId="0" borderId="0" xfId="0" applyFont="1" applyAlignment="1" applyProtection="1">
      <alignment vertical="center"/>
    </xf>
    <xf numFmtId="0" fontId="15" fillId="0" borderId="31" xfId="0" applyFont="1" applyFill="1" applyBorder="1" applyAlignment="1" applyProtection="1">
      <alignment vertical="center"/>
    </xf>
    <xf numFmtId="0" fontId="15" fillId="0" borderId="32" xfId="0" applyFont="1" applyFill="1" applyBorder="1" applyAlignment="1" applyProtection="1">
      <alignment vertical="center"/>
    </xf>
    <xf numFmtId="0" fontId="15" fillId="0" borderId="31" xfId="0" applyFont="1" applyFill="1" applyBorder="1" applyAlignment="1" applyProtection="1">
      <alignment horizontal="right" vertical="center"/>
    </xf>
    <xf numFmtId="0" fontId="15" fillId="0" borderId="32" xfId="0" applyFont="1" applyFill="1" applyBorder="1" applyAlignment="1" applyProtection="1">
      <alignment horizontal="right" vertical="center"/>
    </xf>
    <xf numFmtId="0" fontId="15" fillId="7" borderId="29" xfId="0" applyFont="1" applyFill="1" applyBorder="1" applyAlignment="1" applyProtection="1">
      <alignment vertical="center"/>
    </xf>
    <xf numFmtId="0" fontId="15" fillId="7" borderId="34" xfId="0" applyFont="1" applyFill="1" applyBorder="1" applyAlignment="1" applyProtection="1">
      <alignment vertical="center"/>
    </xf>
    <xf numFmtId="2" fontId="15" fillId="0" borderId="24" xfId="0" applyNumberFormat="1" applyFont="1" applyFill="1" applyBorder="1" applyAlignment="1" applyProtection="1">
      <alignment horizontal="right" vertical="center"/>
    </xf>
    <xf numFmtId="2" fontId="15" fillId="0" borderId="24" xfId="0" applyNumberFormat="1" applyFont="1" applyFill="1" applyBorder="1" applyAlignment="1" applyProtection="1">
      <alignment vertical="center"/>
    </xf>
    <xf numFmtId="2" fontId="15" fillId="0" borderId="30" xfId="0" applyNumberFormat="1" applyFont="1" applyFill="1" applyBorder="1" applyAlignment="1" applyProtection="1">
      <alignment horizontal="right" vertical="center"/>
    </xf>
    <xf numFmtId="2" fontId="24" fillId="0" borderId="33" xfId="0" applyNumberFormat="1" applyFont="1" applyFill="1" applyBorder="1" applyAlignment="1" applyProtection="1">
      <alignment horizontal="right" vertical="center"/>
    </xf>
    <xf numFmtId="2" fontId="15" fillId="0" borderId="33" xfId="0" applyNumberFormat="1" applyFont="1" applyFill="1" applyBorder="1" applyAlignment="1" applyProtection="1">
      <alignment horizontal="right" vertical="center"/>
    </xf>
    <xf numFmtId="2" fontId="15" fillId="0" borderId="30" xfId="0" applyNumberFormat="1" applyFont="1" applyFill="1" applyBorder="1" applyAlignment="1" applyProtection="1">
      <alignment vertical="center"/>
    </xf>
    <xf numFmtId="2" fontId="24" fillId="0" borderId="30" xfId="0" applyNumberFormat="1" applyFont="1" applyFill="1" applyBorder="1" applyAlignment="1" applyProtection="1">
      <alignment horizontal="right" vertical="center"/>
    </xf>
    <xf numFmtId="2" fontId="15" fillId="2" borderId="32" xfId="0" applyNumberFormat="1" applyFont="1" applyFill="1" applyBorder="1" applyAlignment="1" applyProtection="1">
      <alignment vertical="center"/>
      <protection locked="0"/>
    </xf>
    <xf numFmtId="2" fontId="11" fillId="0" borderId="1" xfId="0" applyNumberFormat="1" applyFont="1" applyBorder="1" applyProtection="1"/>
    <xf numFmtId="2" fontId="9" fillId="0" borderId="20" xfId="0" applyNumberFormat="1" applyFont="1" applyBorder="1" applyProtection="1"/>
    <xf numFmtId="2" fontId="18" fillId="6" borderId="24" xfId="0" applyNumberFormat="1" applyFont="1" applyFill="1" applyBorder="1" applyAlignment="1" applyProtection="1">
      <alignment horizontal="right"/>
    </xf>
    <xf numFmtId="2" fontId="17" fillId="0" borderId="0" xfId="0" applyNumberFormat="1" applyFont="1" applyBorder="1" applyAlignment="1" applyProtection="1">
      <alignment horizontal="right"/>
    </xf>
    <xf numFmtId="0" fontId="15" fillId="0" borderId="27" xfId="0" applyFont="1" applyFill="1" applyBorder="1" applyAlignment="1" applyProtection="1">
      <alignment horizontal="right" vertical="center"/>
    </xf>
    <xf numFmtId="0" fontId="2" fillId="0" borderId="3" xfId="0" applyFont="1" applyFill="1" applyBorder="1" applyProtection="1"/>
    <xf numFmtId="0" fontId="6" fillId="0" borderId="0" xfId="0" applyFont="1" applyFill="1" applyBorder="1" applyAlignment="1" applyProtection="1">
      <alignment horizontal="left" vertical="top"/>
    </xf>
    <xf numFmtId="0" fontId="6" fillId="0" borderId="2" xfId="0" applyFont="1" applyFill="1" applyBorder="1" applyAlignment="1" applyProtection="1">
      <alignment horizontal="left" vertical="top"/>
    </xf>
    <xf numFmtId="0" fontId="6" fillId="0" borderId="0" xfId="0" applyFont="1" applyFill="1" applyBorder="1" applyAlignment="1" applyProtection="1">
      <alignment horizontal="center" vertical="top"/>
    </xf>
    <xf numFmtId="0" fontId="6" fillId="0" borderId="4" xfId="0" applyFont="1" applyFill="1" applyBorder="1" applyAlignment="1" applyProtection="1">
      <alignment horizontal="center" vertical="top"/>
    </xf>
    <xf numFmtId="0" fontId="6" fillId="0" borderId="3" xfId="0" applyFont="1" applyFill="1" applyBorder="1" applyAlignment="1" applyProtection="1">
      <alignment horizontal="center" vertical="top"/>
    </xf>
    <xf numFmtId="0" fontId="6" fillId="0" borderId="2" xfId="0" applyFont="1" applyFill="1" applyBorder="1" applyAlignment="1" applyProtection="1">
      <alignment horizontal="center" vertical="top"/>
    </xf>
    <xf numFmtId="0" fontId="6" fillId="0" borderId="3" xfId="0" applyFont="1" applyFill="1" applyBorder="1" applyAlignment="1" applyProtection="1">
      <alignment horizontal="left" vertical="top"/>
    </xf>
    <xf numFmtId="165" fontId="15" fillId="0" borderId="28" xfId="0" applyNumberFormat="1" applyFont="1" applyFill="1" applyBorder="1" applyAlignment="1" applyProtection="1">
      <alignment horizontal="right" vertical="center"/>
    </xf>
    <xf numFmtId="0" fontId="33" fillId="0" borderId="0" xfId="0" applyFont="1" applyFill="1" applyProtection="1"/>
    <xf numFmtId="0" fontId="19" fillId="0" borderId="0" xfId="0" applyFont="1" applyFill="1" applyProtection="1"/>
    <xf numFmtId="0" fontId="18" fillId="0" borderId="0" xfId="0" applyFont="1" applyFill="1" applyAlignment="1" applyProtection="1">
      <alignment vertical="top" wrapText="1"/>
    </xf>
    <xf numFmtId="0" fontId="17" fillId="0" borderId="1" xfId="0" applyFont="1" applyFill="1" applyBorder="1" applyAlignment="1" applyProtection="1">
      <alignment vertical="center"/>
    </xf>
    <xf numFmtId="0" fontId="18" fillId="0" borderId="0" xfId="0" applyFont="1" applyFill="1" applyProtection="1"/>
    <xf numFmtId="0" fontId="19" fillId="0" borderId="0" xfId="0" applyFont="1" applyFill="1" applyAlignment="1" applyProtection="1">
      <alignment wrapText="1"/>
    </xf>
    <xf numFmtId="0" fontId="30" fillId="0" borderId="0" xfId="0" applyFont="1" applyFill="1" applyProtection="1"/>
    <xf numFmtId="2" fontId="15" fillId="10" borderId="28" xfId="0" applyNumberFormat="1" applyFont="1" applyFill="1" applyBorder="1" applyAlignment="1" applyProtection="1">
      <alignment vertical="center"/>
      <protection locked="0"/>
    </xf>
    <xf numFmtId="2" fontId="15" fillId="10" borderId="24" xfId="0" applyNumberFormat="1" applyFont="1" applyFill="1" applyBorder="1" applyAlignment="1" applyProtection="1">
      <alignment vertical="center"/>
      <protection locked="0"/>
    </xf>
    <xf numFmtId="2" fontId="15" fillId="10" borderId="28" xfId="0" applyNumberFormat="1" applyFont="1" applyFill="1" applyBorder="1" applyAlignment="1" applyProtection="1">
      <alignment horizontal="right" vertical="center"/>
      <protection locked="0"/>
    </xf>
    <xf numFmtId="2" fontId="15" fillId="10" borderId="24" xfId="0" applyNumberFormat="1" applyFont="1" applyFill="1" applyBorder="1" applyAlignment="1" applyProtection="1">
      <alignment horizontal="right" vertical="center"/>
      <protection locked="0"/>
    </xf>
    <xf numFmtId="2" fontId="23" fillId="0" borderId="44" xfId="0" applyNumberFormat="1" applyFont="1" applyBorder="1" applyAlignment="1" applyProtection="1">
      <alignment horizontal="center" vertical="center"/>
    </xf>
    <xf numFmtId="2" fontId="23" fillId="0" borderId="45" xfId="0" applyNumberFormat="1" applyFont="1" applyBorder="1" applyAlignment="1" applyProtection="1">
      <alignment horizontal="center" vertical="center"/>
    </xf>
    <xf numFmtId="2" fontId="15" fillId="2" borderId="33" xfId="0" applyNumberFormat="1" applyFont="1" applyFill="1" applyBorder="1" applyAlignment="1" applyProtection="1">
      <alignment horizontal="center" vertical="center"/>
      <protection locked="0"/>
    </xf>
    <xf numFmtId="2" fontId="15" fillId="2" borderId="38" xfId="0" applyNumberFormat="1" applyFont="1" applyFill="1" applyBorder="1" applyAlignment="1" applyProtection="1">
      <alignment horizontal="center" vertical="center"/>
      <protection locked="0"/>
    </xf>
    <xf numFmtId="0" fontId="15" fillId="0" borderId="40" xfId="0" applyFont="1" applyBorder="1" applyAlignment="1" applyProtection="1">
      <alignment horizontal="center" vertical="center" wrapText="1"/>
    </xf>
    <xf numFmtId="0" fontId="15" fillId="0" borderId="41" xfId="0" applyFont="1" applyBorder="1" applyAlignment="1" applyProtection="1">
      <alignment horizontal="center" vertical="center"/>
    </xf>
    <xf numFmtId="0" fontId="15" fillId="0" borderId="42" xfId="0" applyFont="1" applyBorder="1" applyAlignment="1" applyProtection="1">
      <alignment horizontal="center" vertical="center"/>
    </xf>
    <xf numFmtId="0" fontId="15" fillId="0" borderId="43" xfId="0" applyFont="1" applyBorder="1" applyAlignment="1" applyProtection="1">
      <alignment horizontal="center" vertical="center"/>
    </xf>
    <xf numFmtId="2" fontId="15" fillId="0" borderId="33" xfId="0" applyNumberFormat="1" applyFont="1" applyFill="1" applyBorder="1" applyAlignment="1" applyProtection="1">
      <alignment horizontal="center" vertical="center"/>
    </xf>
    <xf numFmtId="2" fontId="15" fillId="0" borderId="38" xfId="0" applyNumberFormat="1" applyFont="1" applyFill="1" applyBorder="1" applyAlignment="1" applyProtection="1">
      <alignment horizontal="center" vertical="center"/>
    </xf>
    <xf numFmtId="2" fontId="0" fillId="0" borderId="38" xfId="0" applyNumberFormat="1" applyBorder="1" applyAlignment="1">
      <alignment horizontal="center" vertical="center"/>
    </xf>
    <xf numFmtId="0" fontId="16" fillId="0" borderId="31" xfId="0" applyFont="1" applyFill="1" applyBorder="1" applyAlignment="1" applyProtection="1">
      <alignment horizontal="center" vertical="center" wrapText="1"/>
    </xf>
    <xf numFmtId="0" fontId="16" fillId="0" borderId="32" xfId="0" applyFont="1" applyFill="1" applyBorder="1" applyAlignment="1" applyProtection="1">
      <alignment horizontal="center" vertical="center" wrapText="1"/>
    </xf>
    <xf numFmtId="0" fontId="15" fillId="2" borderId="29" xfId="0" applyFont="1" applyFill="1" applyBorder="1" applyAlignment="1" applyProtection="1">
      <alignment horizontal="right"/>
      <protection locked="0"/>
    </xf>
    <xf numFmtId="0" fontId="15" fillId="2" borderId="34" xfId="0" applyFont="1" applyFill="1" applyBorder="1" applyAlignment="1" applyProtection="1">
      <alignment horizontal="right"/>
      <protection locked="0"/>
    </xf>
    <xf numFmtId="0" fontId="13" fillId="8" borderId="48" xfId="0" applyFont="1" applyFill="1" applyBorder="1" applyAlignment="1" applyProtection="1">
      <alignment horizontal="center" vertical="top" wrapText="1"/>
    </xf>
    <xf numFmtId="0" fontId="13" fillId="8" borderId="26" xfId="0" applyFont="1" applyFill="1" applyBorder="1" applyAlignment="1" applyProtection="1">
      <alignment horizontal="center" vertical="top" wrapText="1"/>
    </xf>
    <xf numFmtId="0" fontId="15" fillId="0" borderId="44" xfId="0" applyFont="1" applyBorder="1" applyAlignment="1" applyProtection="1">
      <alignment horizontal="center" vertical="center"/>
    </xf>
    <xf numFmtId="0" fontId="15" fillId="0" borderId="45" xfId="0" applyFont="1" applyBorder="1" applyAlignment="1" applyProtection="1">
      <alignment horizontal="center" vertical="center"/>
    </xf>
    <xf numFmtId="0" fontId="13" fillId="8" borderId="22" xfId="0" applyFont="1" applyFill="1" applyBorder="1" applyAlignment="1" applyProtection="1">
      <alignment horizontal="center" vertical="top" wrapText="1"/>
    </xf>
    <xf numFmtId="0" fontId="13" fillId="8" borderId="39" xfId="0" applyFont="1" applyFill="1" applyBorder="1" applyAlignment="1" applyProtection="1">
      <alignment horizontal="center" vertical="top" wrapText="1"/>
    </xf>
    <xf numFmtId="0" fontId="15" fillId="0" borderId="0" xfId="0" applyFont="1" applyBorder="1" applyAlignment="1" applyProtection="1">
      <alignment horizontal="left" wrapText="1"/>
    </xf>
    <xf numFmtId="0" fontId="15" fillId="0" borderId="0" xfId="0" applyFont="1" applyBorder="1" applyAlignment="1" applyProtection="1">
      <alignment horizontal="left"/>
    </xf>
    <xf numFmtId="0" fontId="15" fillId="9" borderId="31" xfId="0" applyFont="1" applyFill="1" applyBorder="1" applyAlignment="1" applyProtection="1">
      <alignment horizontal="left" vertical="top"/>
      <protection locked="0"/>
    </xf>
    <xf numFmtId="0" fontId="15" fillId="9" borderId="37" xfId="0" applyFont="1" applyFill="1" applyBorder="1" applyAlignment="1" applyProtection="1">
      <alignment horizontal="left" vertical="top"/>
      <protection locked="0"/>
    </xf>
    <xf numFmtId="0" fontId="15" fillId="9" borderId="38" xfId="0" applyFont="1" applyFill="1" applyBorder="1" applyAlignment="1" applyProtection="1">
      <alignment horizontal="left" vertical="top"/>
      <protection locked="0"/>
    </xf>
    <xf numFmtId="0" fontId="15" fillId="0" borderId="24" xfId="0" applyFont="1" applyBorder="1" applyAlignment="1" applyProtection="1">
      <alignment horizontal="left" vertical="center"/>
    </xf>
    <xf numFmtId="0" fontId="15" fillId="0" borderId="30" xfId="0" applyFont="1" applyBorder="1" applyAlignment="1" applyProtection="1">
      <alignment horizontal="left" vertical="center"/>
    </xf>
    <xf numFmtId="0" fontId="15" fillId="0" borderId="49" xfId="0" applyFont="1" applyBorder="1" applyAlignment="1" applyProtection="1">
      <alignment horizontal="left" vertical="center"/>
    </xf>
    <xf numFmtId="0" fontId="15" fillId="0" borderId="50" xfId="0" applyFont="1" applyBorder="1" applyAlignment="1" applyProtection="1">
      <alignment horizontal="left" vertical="center"/>
    </xf>
    <xf numFmtId="0" fontId="15" fillId="0" borderId="33" xfId="0" applyFont="1" applyFill="1" applyBorder="1" applyAlignment="1" applyProtection="1">
      <alignment horizontal="left" vertical="center" wrapText="1"/>
    </xf>
    <xf numFmtId="0" fontId="15" fillId="0" borderId="37" xfId="0" applyFont="1" applyFill="1" applyBorder="1" applyAlignment="1" applyProtection="1">
      <alignment horizontal="left" vertical="center"/>
    </xf>
    <xf numFmtId="0" fontId="15" fillId="0" borderId="38" xfId="0" applyFont="1" applyFill="1" applyBorder="1" applyAlignment="1" applyProtection="1">
      <alignment horizontal="left" vertical="center"/>
    </xf>
    <xf numFmtId="0" fontId="23" fillId="0" borderId="0" xfId="0" applyFont="1" applyAlignment="1">
      <alignmen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45" fillId="8" borderId="22" xfId="0" applyFont="1" applyFill="1" applyBorder="1" applyAlignment="1" applyProtection="1">
      <alignment horizontal="left" vertical="center"/>
    </xf>
    <xf numFmtId="0" fontId="45" fillId="8" borderId="23" xfId="0" applyFont="1" applyFill="1" applyBorder="1" applyAlignment="1" applyProtection="1">
      <alignment horizontal="left" vertical="center"/>
    </xf>
    <xf numFmtId="0" fontId="15" fillId="0" borderId="31" xfId="0" applyFont="1" applyFill="1" applyBorder="1" applyAlignment="1" applyProtection="1">
      <alignment horizontal="right"/>
    </xf>
    <xf numFmtId="0" fontId="15" fillId="0" borderId="32" xfId="0" applyFont="1" applyFill="1" applyBorder="1" applyAlignment="1" applyProtection="1">
      <alignment horizontal="right"/>
    </xf>
    <xf numFmtId="0" fontId="38" fillId="0" borderId="0" xfId="0" applyFont="1" applyAlignment="1" applyProtection="1">
      <alignment horizontal="left" vertical="top"/>
    </xf>
    <xf numFmtId="2" fontId="13" fillId="8" borderId="23" xfId="0" applyNumberFormat="1" applyFont="1" applyFill="1" applyBorder="1" applyAlignment="1" applyProtection="1">
      <alignment horizontal="center" vertical="center" wrapText="1"/>
    </xf>
    <xf numFmtId="2" fontId="13" fillId="8" borderId="26" xfId="0" applyNumberFormat="1" applyFont="1" applyFill="1" applyBorder="1" applyAlignment="1" applyProtection="1">
      <alignment horizontal="center" vertical="center" wrapText="1"/>
    </xf>
    <xf numFmtId="2" fontId="13" fillId="0" borderId="23" xfId="0" applyNumberFormat="1" applyFont="1" applyFill="1" applyBorder="1" applyAlignment="1" applyProtection="1">
      <alignment horizontal="center" vertical="center"/>
    </xf>
    <xf numFmtId="2" fontId="13" fillId="0" borderId="26" xfId="0" applyNumberFormat="1" applyFont="1" applyFill="1" applyBorder="1" applyAlignment="1" applyProtection="1">
      <alignment horizontal="center" vertical="center"/>
    </xf>
    <xf numFmtId="0" fontId="8" fillId="8" borderId="23" xfId="0" applyFont="1" applyFill="1" applyBorder="1" applyAlignment="1" applyProtection="1">
      <alignment horizontal="left" wrapText="1"/>
    </xf>
    <xf numFmtId="0" fontId="8" fillId="8" borderId="26" xfId="0" applyFont="1" applyFill="1" applyBorder="1" applyAlignment="1" applyProtection="1">
      <alignment horizontal="left" wrapText="1"/>
    </xf>
    <xf numFmtId="0" fontId="8" fillId="0" borderId="23"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2" fillId="0" borderId="0" xfId="0" applyFont="1" applyAlignment="1" applyProtection="1">
      <alignment horizontal="left"/>
    </xf>
    <xf numFmtId="0" fontId="2" fillId="2" borderId="9" xfId="0" applyFont="1" applyFill="1" applyBorder="1" applyAlignment="1" applyProtection="1">
      <alignment horizontal="left" vertical="center" wrapText="1"/>
      <protection locked="0"/>
    </xf>
    <xf numFmtId="14" fontId="2" fillId="2" borderId="9" xfId="0" applyNumberFormat="1" applyFont="1" applyFill="1" applyBorder="1" applyAlignment="1" applyProtection="1">
      <alignment horizontal="center"/>
      <protection locked="0"/>
    </xf>
    <xf numFmtId="0" fontId="15" fillId="0" borderId="33" xfId="0" applyFont="1" applyBorder="1" applyAlignment="1" applyProtection="1">
      <alignment horizontal="left" vertical="center" wrapText="1"/>
    </xf>
    <xf numFmtId="0" fontId="15" fillId="0" borderId="37" xfId="0" applyFont="1" applyBorder="1" applyAlignment="1" applyProtection="1">
      <alignment horizontal="left" vertical="center"/>
    </xf>
    <xf numFmtId="0" fontId="15" fillId="0" borderId="38" xfId="0" applyFont="1" applyBorder="1" applyAlignment="1" applyProtection="1">
      <alignment horizontal="left" vertical="center"/>
    </xf>
    <xf numFmtId="0" fontId="15" fillId="2" borderId="28" xfId="0" applyFont="1" applyFill="1" applyBorder="1" applyAlignment="1" applyProtection="1">
      <alignment horizontal="right" vertical="center"/>
      <protection locked="0"/>
    </xf>
    <xf numFmtId="0" fontId="15" fillId="2" borderId="24" xfId="0" applyFont="1" applyFill="1" applyBorder="1" applyAlignment="1" applyProtection="1">
      <alignment horizontal="right" vertical="center"/>
      <protection locked="0"/>
    </xf>
    <xf numFmtId="0" fontId="6" fillId="8" borderId="22" xfId="0" applyFont="1" applyFill="1" applyBorder="1" applyAlignment="1" applyProtection="1">
      <alignment horizontal="center" vertical="center"/>
    </xf>
    <xf numFmtId="0" fontId="6" fillId="8" borderId="23" xfId="0" applyFont="1" applyFill="1" applyBorder="1" applyAlignment="1" applyProtection="1">
      <alignment horizontal="center" vertical="center"/>
    </xf>
    <xf numFmtId="0" fontId="6" fillId="8" borderId="26" xfId="0" applyFont="1" applyFill="1" applyBorder="1" applyAlignment="1" applyProtection="1">
      <alignment horizontal="center" vertical="center"/>
    </xf>
    <xf numFmtId="0" fontId="15" fillId="9" borderId="31" xfId="0" applyFont="1" applyFill="1" applyBorder="1" applyAlignment="1" applyProtection="1">
      <alignment horizontal="left"/>
      <protection locked="0"/>
    </xf>
    <xf numFmtId="0" fontId="15" fillId="9" borderId="37" xfId="0" applyFont="1" applyFill="1" applyBorder="1" applyAlignment="1" applyProtection="1">
      <alignment horizontal="left"/>
      <protection locked="0"/>
    </xf>
    <xf numFmtId="0" fontId="15" fillId="9" borderId="38" xfId="0" applyFont="1" applyFill="1" applyBorder="1" applyAlignment="1" applyProtection="1">
      <alignment horizontal="left"/>
      <protection locked="0"/>
    </xf>
    <xf numFmtId="0" fontId="6" fillId="8" borderId="22" xfId="0" applyFont="1" applyFill="1" applyBorder="1" applyAlignment="1" applyProtection="1">
      <alignment horizontal="left" vertical="center"/>
    </xf>
    <xf numFmtId="0" fontId="6" fillId="8" borderId="23" xfId="0" applyFont="1" applyFill="1" applyBorder="1" applyAlignment="1" applyProtection="1">
      <alignment horizontal="left" vertical="center"/>
    </xf>
    <xf numFmtId="0" fontId="6" fillId="8" borderId="26" xfId="0" applyFont="1" applyFill="1" applyBorder="1" applyAlignment="1" applyProtection="1">
      <alignment horizontal="left" vertical="center"/>
    </xf>
    <xf numFmtId="0" fontId="15" fillId="0" borderId="46" xfId="0" applyFont="1" applyFill="1" applyBorder="1" applyAlignment="1" applyProtection="1">
      <alignment horizontal="left" vertical="center"/>
    </xf>
    <xf numFmtId="0" fontId="15" fillId="0" borderId="47" xfId="0" applyFont="1" applyFill="1" applyBorder="1" applyAlignment="1" applyProtection="1">
      <alignment horizontal="left" vertical="center"/>
    </xf>
    <xf numFmtId="0" fontId="15" fillId="0" borderId="24"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0" fillId="0" borderId="0" xfId="0" applyAlignment="1"/>
    <xf numFmtId="0" fontId="15" fillId="2" borderId="29" xfId="0" applyFont="1" applyFill="1" applyBorder="1" applyAlignment="1" applyProtection="1">
      <alignment horizontal="right" vertical="center"/>
      <protection locked="0"/>
    </xf>
    <xf numFmtId="0" fontId="15" fillId="2" borderId="34" xfId="0" applyFont="1" applyFill="1" applyBorder="1" applyAlignment="1" applyProtection="1">
      <alignment horizontal="right" vertical="center"/>
      <protection locked="0"/>
    </xf>
    <xf numFmtId="0" fontId="15" fillId="0" borderId="24" xfId="0" applyFont="1" applyFill="1" applyBorder="1" applyAlignment="1" applyProtection="1">
      <alignment horizontal="left" vertical="center"/>
    </xf>
    <xf numFmtId="0" fontId="15" fillId="0" borderId="30" xfId="0" applyFont="1" applyFill="1" applyBorder="1" applyAlignment="1" applyProtection="1">
      <alignment horizontal="left" vertical="center"/>
    </xf>
    <xf numFmtId="0" fontId="23" fillId="0" borderId="0" xfId="0" applyFont="1" applyAlignment="1">
      <alignment vertical="center"/>
    </xf>
    <xf numFmtId="0" fontId="15" fillId="0" borderId="37" xfId="0" applyFont="1" applyFill="1" applyBorder="1" applyAlignment="1" applyProtection="1">
      <alignment horizontal="left" vertical="center" wrapText="1"/>
    </xf>
    <xf numFmtId="0" fontId="15" fillId="0" borderId="38" xfId="0" applyFont="1" applyFill="1" applyBorder="1" applyAlignment="1" applyProtection="1">
      <alignment horizontal="left" vertical="center" wrapText="1"/>
    </xf>
    <xf numFmtId="0" fontId="15" fillId="0" borderId="37" xfId="0" applyFont="1" applyBorder="1" applyAlignment="1" applyProtection="1">
      <alignment horizontal="left" vertical="center" wrapText="1"/>
    </xf>
    <xf numFmtId="0" fontId="15" fillId="0" borderId="38" xfId="0" applyFont="1" applyBorder="1" applyAlignment="1" applyProtection="1">
      <alignment horizontal="left" vertical="center" wrapText="1"/>
    </xf>
    <xf numFmtId="49" fontId="15" fillId="9" borderId="31" xfId="0" applyNumberFormat="1" applyFont="1" applyFill="1" applyBorder="1" applyAlignment="1" applyProtection="1">
      <alignment horizontal="left" vertical="top"/>
      <protection locked="0"/>
    </xf>
    <xf numFmtId="49" fontId="15" fillId="9" borderId="37" xfId="0" applyNumberFormat="1" applyFont="1" applyFill="1" applyBorder="1" applyAlignment="1" applyProtection="1">
      <alignment horizontal="left" vertical="top"/>
      <protection locked="0"/>
    </xf>
    <xf numFmtId="49" fontId="15" fillId="9" borderId="38" xfId="0" applyNumberFormat="1" applyFont="1" applyFill="1" applyBorder="1" applyAlignment="1" applyProtection="1">
      <alignment horizontal="left" vertical="top"/>
      <protection locked="0"/>
    </xf>
    <xf numFmtId="0" fontId="8" fillId="8" borderId="23"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2" fontId="13" fillId="8" borderId="23" xfId="0" applyNumberFormat="1" applyFont="1" applyFill="1" applyBorder="1" applyAlignment="1" applyProtection="1">
      <alignment horizontal="center" vertical="center"/>
    </xf>
    <xf numFmtId="2" fontId="13" fillId="8" borderId="26" xfId="0" applyNumberFormat="1" applyFont="1" applyFill="1" applyBorder="1" applyAlignment="1" applyProtection="1">
      <alignment horizontal="center" vertical="center"/>
    </xf>
    <xf numFmtId="0" fontId="8" fillId="0" borderId="53" xfId="0" applyFont="1" applyBorder="1" applyAlignment="1" applyProtection="1">
      <alignment horizontal="left" vertical="center"/>
    </xf>
    <xf numFmtId="0" fontId="8" fillId="0" borderId="54" xfId="0" applyFont="1" applyBorder="1" applyAlignment="1" applyProtection="1">
      <alignment horizontal="left" vertical="center"/>
    </xf>
    <xf numFmtId="0" fontId="6" fillId="0" borderId="0" xfId="0" applyFont="1" applyBorder="1" applyAlignment="1" applyProtection="1">
      <alignment horizontal="left" wrapText="1"/>
    </xf>
    <xf numFmtId="0" fontId="2" fillId="0" borderId="0" xfId="0" applyFont="1" applyBorder="1" applyAlignment="1" applyProtection="1">
      <alignment horizontal="left" wrapText="1"/>
    </xf>
    <xf numFmtId="0" fontId="8" fillId="4" borderId="0" xfId="0" applyFont="1" applyFill="1" applyAlignment="1" applyProtection="1">
      <alignment horizontal="left"/>
    </xf>
    <xf numFmtId="0" fontId="8" fillId="0" borderId="12" xfId="0" applyFont="1" applyBorder="1" applyAlignment="1" applyProtection="1">
      <alignment horizontal="center"/>
    </xf>
    <xf numFmtId="0" fontId="8" fillId="0" borderId="13" xfId="0" applyFont="1" applyBorder="1" applyAlignment="1" applyProtection="1">
      <alignment horizontal="center"/>
    </xf>
    <xf numFmtId="0" fontId="1" fillId="3" borderId="18" xfId="0" applyFont="1" applyFill="1" applyBorder="1" applyAlignment="1" applyProtection="1">
      <alignment horizontal="center"/>
    </xf>
    <xf numFmtId="0" fontId="1" fillId="3" borderId="19" xfId="0" applyFont="1" applyFill="1" applyBorder="1" applyAlignment="1" applyProtection="1">
      <alignment horizontal="center"/>
    </xf>
    <xf numFmtId="0" fontId="8" fillId="0" borderId="55" xfId="0" applyFont="1" applyBorder="1" applyAlignment="1" applyProtection="1">
      <alignment horizontal="right"/>
    </xf>
    <xf numFmtId="0" fontId="8" fillId="0" borderId="56" xfId="0" applyFont="1" applyBorder="1" applyAlignment="1" applyProtection="1">
      <alignment horizontal="right"/>
    </xf>
    <xf numFmtId="0" fontId="8" fillId="0" borderId="57" xfId="0" applyFont="1" applyBorder="1" applyAlignment="1" applyProtection="1">
      <alignment horizontal="right"/>
    </xf>
    <xf numFmtId="0" fontId="8" fillId="0" borderId="58" xfId="0" applyFont="1" applyBorder="1" applyAlignment="1" applyProtection="1">
      <alignment horizontal="right"/>
    </xf>
    <xf numFmtId="0" fontId="1" fillId="3" borderId="16" xfId="0" applyFont="1" applyFill="1" applyBorder="1" applyAlignment="1" applyProtection="1">
      <alignment horizontal="center"/>
    </xf>
    <xf numFmtId="0" fontId="1" fillId="3" borderId="17" xfId="0" applyFont="1" applyFill="1" applyBorder="1" applyAlignment="1" applyProtection="1">
      <alignment horizontal="center"/>
    </xf>
    <xf numFmtId="0" fontId="6" fillId="3" borderId="0" xfId="0" applyFont="1" applyFill="1" applyBorder="1" applyAlignment="1" applyProtection="1">
      <alignment horizontal="left" vertical="center" wrapText="1"/>
    </xf>
    <xf numFmtId="0" fontId="6" fillId="0" borderId="0" xfId="0" applyFont="1" applyAlignment="1" applyProtection="1">
      <alignment horizontal="left"/>
    </xf>
    <xf numFmtId="0" fontId="6" fillId="3" borderId="0" xfId="0" applyFont="1" applyFill="1" applyBorder="1" applyAlignment="1" applyProtection="1">
      <alignment horizontal="left"/>
    </xf>
    <xf numFmtId="0" fontId="8" fillId="0" borderId="51" xfId="0" applyFont="1" applyBorder="1" applyAlignment="1" applyProtection="1">
      <alignment horizontal="right"/>
    </xf>
    <xf numFmtId="0" fontId="8" fillId="0" borderId="52" xfId="0" applyFont="1" applyBorder="1" applyAlignment="1" applyProtection="1">
      <alignment horizontal="right"/>
    </xf>
    <xf numFmtId="0" fontId="4" fillId="2" borderId="22" xfId="0" applyFont="1" applyFill="1" applyBorder="1" applyAlignment="1" applyProtection="1">
      <alignment horizontal="left"/>
      <protection locked="0"/>
    </xf>
    <xf numFmtId="0" fontId="4" fillId="2" borderId="23" xfId="0" applyFont="1" applyFill="1" applyBorder="1" applyAlignment="1" applyProtection="1">
      <alignment horizontal="left"/>
      <protection locked="0"/>
    </xf>
    <xf numFmtId="0" fontId="4" fillId="2" borderId="26" xfId="0" applyFont="1" applyFill="1" applyBorder="1" applyAlignment="1" applyProtection="1">
      <alignment horizontal="left"/>
      <protection locked="0"/>
    </xf>
    <xf numFmtId="0" fontId="8" fillId="0" borderId="22" xfId="0" applyFont="1" applyBorder="1" applyAlignment="1" applyProtection="1">
      <alignment horizontal="left" wrapText="1"/>
    </xf>
    <xf numFmtId="0" fontId="8" fillId="0" borderId="23" xfId="0" applyFont="1" applyBorder="1" applyAlignment="1" applyProtection="1">
      <alignment horizontal="left" wrapText="1"/>
    </xf>
    <xf numFmtId="0" fontId="8" fillId="0" borderId="26" xfId="0" applyFont="1" applyBorder="1" applyAlignment="1" applyProtection="1">
      <alignment horizontal="left" wrapText="1"/>
    </xf>
    <xf numFmtId="0" fontId="4" fillId="2" borderId="22" xfId="0" applyFont="1" applyFill="1" applyBorder="1" applyAlignment="1" applyProtection="1">
      <alignment horizontal="left" wrapText="1"/>
      <protection locked="0"/>
    </xf>
    <xf numFmtId="0" fontId="4" fillId="2" borderId="23" xfId="0" applyFont="1" applyFill="1" applyBorder="1" applyAlignment="1" applyProtection="1">
      <alignment horizontal="left" wrapText="1"/>
      <protection locked="0"/>
    </xf>
    <xf numFmtId="0" fontId="4" fillId="2" borderId="26" xfId="0" applyFont="1" applyFill="1" applyBorder="1" applyAlignment="1" applyProtection="1">
      <alignment horizontal="left" wrapText="1"/>
      <protection locked="0"/>
    </xf>
    <xf numFmtId="0" fontId="8" fillId="8" borderId="59" xfId="0" applyFont="1" applyFill="1" applyBorder="1" applyAlignment="1" applyProtection="1">
      <alignment horizontal="center"/>
    </xf>
    <xf numFmtId="0" fontId="8" fillId="8" borderId="60" xfId="0" applyFont="1" applyFill="1" applyBorder="1" applyAlignment="1" applyProtection="1">
      <alignment horizontal="center"/>
    </xf>
    <xf numFmtId="0" fontId="1" fillId="0" borderId="61" xfId="0" applyFont="1" applyBorder="1" applyAlignment="1" applyProtection="1">
      <alignment horizontal="center"/>
    </xf>
    <xf numFmtId="0" fontId="1" fillId="0" borderId="62" xfId="0" applyFont="1" applyBorder="1" applyAlignment="1" applyProtection="1">
      <alignment horizontal="center"/>
    </xf>
    <xf numFmtId="0" fontId="1" fillId="0" borderId="63" xfId="0" applyFont="1" applyBorder="1" applyAlignment="1" applyProtection="1">
      <alignment horizontal="center"/>
    </xf>
    <xf numFmtId="0" fontId="1" fillId="0" borderId="64" xfId="0" applyFont="1" applyBorder="1" applyAlignment="1" applyProtection="1">
      <alignment horizontal="center"/>
    </xf>
    <xf numFmtId="0" fontId="10" fillId="3" borderId="0" xfId="0" applyFont="1" applyFill="1" applyBorder="1" applyAlignment="1" applyProtection="1">
      <alignment horizontal="left" vertical="center" wrapText="1"/>
    </xf>
    <xf numFmtId="0" fontId="10" fillId="3" borderId="0" xfId="0" applyFont="1" applyFill="1" applyBorder="1" applyAlignment="1" applyProtection="1">
      <alignment horizontal="left"/>
    </xf>
    <xf numFmtId="14" fontId="10" fillId="3" borderId="0" xfId="0" applyNumberFormat="1" applyFont="1" applyFill="1" applyBorder="1" applyAlignment="1" applyProtection="1">
      <alignment horizontal="center"/>
    </xf>
    <xf numFmtId="0" fontId="18" fillId="0" borderId="0" xfId="0" applyFont="1" applyAlignment="1" applyProtection="1">
      <alignment horizontal="left" vertical="top" wrapText="1"/>
    </xf>
    <xf numFmtId="0" fontId="19" fillId="0" borderId="0" xfId="0" applyFont="1" applyAlignment="1" applyProtection="1">
      <alignment horizontal="left" vertical="top" wrapText="1"/>
    </xf>
    <xf numFmtId="0" fontId="19" fillId="0" borderId="0" xfId="0" applyFont="1" applyFill="1" applyAlignment="1" applyProtection="1">
      <alignment horizontal="left" vertical="top" wrapText="1"/>
    </xf>
    <xf numFmtId="0" fontId="19" fillId="0" borderId="0" xfId="0" applyFont="1" applyFill="1" applyAlignment="1" applyProtection="1">
      <alignment horizontal="left" vertical="top"/>
    </xf>
    <xf numFmtId="0" fontId="19" fillId="0" borderId="21" xfId="0" applyFont="1" applyBorder="1" applyAlignment="1" applyProtection="1">
      <alignment horizontal="left" vertical="top" wrapText="1"/>
    </xf>
    <xf numFmtId="9" fontId="19" fillId="0" borderId="1" xfId="0" applyNumberFormat="1" applyFont="1" applyBorder="1" applyAlignment="1" applyProtection="1">
      <alignment horizontal="center"/>
    </xf>
    <xf numFmtId="0" fontId="18" fillId="0" borderId="0" xfId="0" applyFont="1" applyFill="1" applyAlignment="1" applyProtection="1">
      <alignment horizontal="left" vertical="top" wrapText="1"/>
    </xf>
    <xf numFmtId="0" fontId="47" fillId="0" borderId="0" xfId="0" applyFont="1" applyAlignment="1" applyProtection="1">
      <alignment horizontal="left"/>
    </xf>
    <xf numFmtId="0" fontId="20" fillId="0" borderId="0" xfId="0" applyFont="1" applyBorder="1" applyAlignment="1" applyProtection="1">
      <alignment horizontal="left" vertical="top" wrapText="1"/>
    </xf>
    <xf numFmtId="0" fontId="20" fillId="0" borderId="25" xfId="0" applyFont="1" applyBorder="1" applyAlignment="1" applyProtection="1">
      <alignment horizontal="left" vertical="top" wrapText="1"/>
    </xf>
    <xf numFmtId="0" fontId="18" fillId="0" borderId="0" xfId="0" applyFont="1" applyBorder="1" applyAlignment="1" applyProtection="1">
      <alignment horizontal="left" vertical="top" wrapText="1"/>
    </xf>
    <xf numFmtId="0" fontId="18" fillId="0" borderId="25" xfId="0" applyFont="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8" fillId="0" borderId="0" xfId="0" applyFont="1" applyAlignment="1" applyProtection="1">
      <alignment horizontal="left" vertical="top"/>
    </xf>
    <xf numFmtId="0" fontId="20" fillId="0" borderId="0" xfId="0" applyFont="1" applyAlignment="1" applyProtection="1">
      <alignment horizontal="left" vertical="top" wrapText="1"/>
    </xf>
    <xf numFmtId="0" fontId="19" fillId="0" borderId="0" xfId="0" applyFont="1" applyAlignment="1" applyProtection="1">
      <alignment horizontal="left" vertical="center"/>
    </xf>
    <xf numFmtId="0" fontId="19" fillId="0" borderId="0" xfId="0" applyFont="1" applyBorder="1" applyAlignment="1" applyProtection="1">
      <alignment horizontal="left" vertical="top" wrapText="1"/>
    </xf>
    <xf numFmtId="0" fontId="19" fillId="0" borderId="25" xfId="0" applyFont="1" applyBorder="1" applyAlignment="1" applyProtection="1">
      <alignment horizontal="left" vertical="top" wrapText="1"/>
    </xf>
    <xf numFmtId="0" fontId="17" fillId="0" borderId="1" xfId="0" applyFont="1" applyFill="1" applyBorder="1" applyAlignment="1" applyProtection="1">
      <alignment horizontal="left" vertical="center" wrapText="1"/>
    </xf>
    <xf numFmtId="0" fontId="17" fillId="0" borderId="0" xfId="0" applyFont="1" applyFill="1" applyAlignment="1" applyProtection="1">
      <alignment horizontal="left" vertical="top" wrapText="1"/>
    </xf>
    <xf numFmtId="0" fontId="18" fillId="0" borderId="0" xfId="0" applyFont="1" applyAlignment="1" applyProtection="1">
      <alignment horizontal="left" wrapText="1"/>
    </xf>
    <xf numFmtId="0" fontId="17" fillId="0" borderId="33" xfId="0" applyFont="1" applyBorder="1" applyAlignment="1" applyProtection="1">
      <alignment horizontal="center"/>
    </xf>
    <xf numFmtId="0" fontId="17" fillId="0" borderId="32" xfId="0" applyFont="1" applyBorder="1" applyAlignment="1" applyProtection="1">
      <alignment horizontal="center"/>
    </xf>
    <xf numFmtId="0" fontId="28" fillId="0" borderId="0" xfId="0" applyFont="1" applyAlignment="1" applyProtection="1">
      <alignment horizontal="left" wrapText="1"/>
    </xf>
    <xf numFmtId="0" fontId="28" fillId="0" borderId="25" xfId="0" applyFont="1" applyBorder="1" applyAlignment="1" applyProtection="1">
      <alignment horizontal="left" wrapText="1"/>
    </xf>
    <xf numFmtId="0" fontId="20" fillId="4" borderId="1" xfId="0" applyFont="1" applyFill="1" applyBorder="1" applyAlignment="1" applyProtection="1">
      <alignment horizontal="center"/>
    </xf>
    <xf numFmtId="0" fontId="20" fillId="5" borderId="0" xfId="0" applyFont="1" applyFill="1" applyAlignment="1" applyProtection="1">
      <alignment horizontal="left" vertical="top" wrapText="1"/>
    </xf>
    <xf numFmtId="0" fontId="20" fillId="5" borderId="1" xfId="0" applyFont="1" applyFill="1" applyBorder="1" applyAlignment="1" applyProtection="1">
      <alignment horizontal="center"/>
    </xf>
    <xf numFmtId="0" fontId="17" fillId="0" borderId="34" xfId="0" applyFont="1" applyFill="1" applyBorder="1" applyAlignment="1" applyProtection="1">
      <alignment horizontal="center" vertical="center"/>
    </xf>
    <xf numFmtId="0" fontId="17" fillId="0" borderId="7" xfId="0" applyFont="1" applyFill="1" applyBorder="1" applyAlignment="1" applyProtection="1">
      <alignment horizontal="center" vertical="center"/>
    </xf>
  </cellXfs>
  <cellStyles count="2">
    <cellStyle name="Lien hypertexte" xfId="1" builtinId="8"/>
    <cellStyle name="Normal" xfId="0" builtinId="0"/>
  </cellStyles>
  <dxfs count="6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color rgb="FFFF0000"/>
      </font>
    </dxf>
    <dxf>
      <font>
        <b/>
        <i/>
        <color rgb="FFFF0000"/>
      </font>
    </dxf>
    <dxf>
      <font>
        <b/>
        <i/>
        <color rgb="FFFF0000"/>
      </font>
    </dxf>
    <dxf>
      <fill>
        <patternFill>
          <bgColor indexed="10"/>
        </patternFill>
      </fill>
    </dxf>
    <dxf>
      <font>
        <b/>
        <i/>
        <color rgb="FFFF0000"/>
      </font>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ont>
        <condense val="0"/>
        <extend val="0"/>
        <color indexed="8"/>
      </font>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indexed="8"/>
      </font>
      <fill>
        <patternFill>
          <bgColor indexed="13"/>
        </patternFill>
      </fill>
      <border>
        <bottom style="thin">
          <color indexed="64"/>
        </bottom>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indexed="8"/>
      </font>
      <fill>
        <patternFill>
          <bgColor indexed="13"/>
        </patternFill>
      </fill>
      <border>
        <bottom style="thin">
          <color indexed="64"/>
        </bottom>
      </border>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Formules!$B$64" lockText="1" noThreeD="1"/>
</file>

<file path=xl/ctrlProps/ctrlProp10.xml><?xml version="1.0" encoding="utf-8"?>
<formControlPr xmlns="http://schemas.microsoft.com/office/spreadsheetml/2009/9/main" objectType="CheckBox" fmlaLink="Formules!$D$64" lockText="1" noThreeD="1"/>
</file>

<file path=xl/ctrlProps/ctrlProp11.xml><?xml version="1.0" encoding="utf-8"?>
<formControlPr xmlns="http://schemas.microsoft.com/office/spreadsheetml/2009/9/main" objectType="CheckBox" fmlaLink="Formules!$F$64" lockText="1" noThreeD="1"/>
</file>

<file path=xl/ctrlProps/ctrlProp12.xml><?xml version="1.0" encoding="utf-8"?>
<formControlPr xmlns="http://schemas.microsoft.com/office/spreadsheetml/2009/9/main" objectType="CheckBox" fmlaLink="Formules!$H$64" lockText="1" noThreeD="1"/>
</file>

<file path=xl/ctrlProps/ctrlProp13.xml><?xml version="1.0" encoding="utf-8"?>
<formControlPr xmlns="http://schemas.microsoft.com/office/spreadsheetml/2009/9/main" objectType="Drop" dropStyle="combo" dx="26" fmlaLink="Formules!$B$50" fmlaRange="Formules!$B$27:$B$28" noThreeD="1" sel="1" val="0"/>
</file>

<file path=xl/ctrlProps/ctrlProp14.xml><?xml version="1.0" encoding="utf-8"?>
<formControlPr xmlns="http://schemas.microsoft.com/office/spreadsheetml/2009/9/main" objectType="Drop" dropStyle="combo" dx="26" fmlaLink="Formules!$D$50" fmlaRange="Formules!$B$27:$B$28" noThreeD="1" sel="1" val="0"/>
</file>

<file path=xl/ctrlProps/ctrlProp15.xml><?xml version="1.0" encoding="utf-8"?>
<formControlPr xmlns="http://schemas.microsoft.com/office/spreadsheetml/2009/9/main" objectType="Drop" dropStyle="combo" dx="26" fmlaLink="Formules!$F$50" fmlaRange="Formules!$B$27:$B$28" noThreeD="1" sel="1" val="0"/>
</file>

<file path=xl/ctrlProps/ctrlProp16.xml><?xml version="1.0" encoding="utf-8"?>
<formControlPr xmlns="http://schemas.microsoft.com/office/spreadsheetml/2009/9/main" objectType="Drop" dropStyle="combo" dx="26" fmlaLink="Formules!$H$50" fmlaRange="Formules!$B$27:$B$28" noThreeD="1" sel="1" val="0"/>
</file>

<file path=xl/ctrlProps/ctrlProp2.xml><?xml version="1.0" encoding="utf-8"?>
<formControlPr xmlns="http://schemas.microsoft.com/office/spreadsheetml/2009/9/main" objectType="Drop" dropStyle="combo" dx="26" fmlaLink="Formules!$B$46" fmlaRange="Formules!$B$11:$B$16" noThreeD="1" sel="1" val="0"/>
</file>

<file path=xl/ctrlProps/ctrlProp3.xml><?xml version="1.0" encoding="utf-8"?>
<formControlPr xmlns="http://schemas.microsoft.com/office/spreadsheetml/2009/9/main" objectType="Drop" dropStyle="combo" dx="26" fmlaLink="Formules!$B$49" fmlaRange="Formules!$B$20:$B$24" noThreeD="1" sel="1" val="0"/>
</file>

<file path=xl/ctrlProps/ctrlProp4.xml><?xml version="1.0" encoding="utf-8"?>
<formControlPr xmlns="http://schemas.microsoft.com/office/spreadsheetml/2009/9/main" objectType="Drop" dropStyle="combo" dx="26" fmlaLink="Formules!$D$46" fmlaRange="Formules!$B$11:$B$16" noThreeD="1" sel="1" val="0"/>
</file>

<file path=xl/ctrlProps/ctrlProp5.xml><?xml version="1.0" encoding="utf-8"?>
<formControlPr xmlns="http://schemas.microsoft.com/office/spreadsheetml/2009/9/main" objectType="Drop" dropStyle="combo" dx="26" fmlaLink="Formules!$F$46" fmlaRange="Formules!$B$11:$B$16" noThreeD="1" sel="1" val="0"/>
</file>

<file path=xl/ctrlProps/ctrlProp6.xml><?xml version="1.0" encoding="utf-8"?>
<formControlPr xmlns="http://schemas.microsoft.com/office/spreadsheetml/2009/9/main" objectType="Drop" dropStyle="combo" dx="26" fmlaLink="Formules!$H$46" fmlaRange="Formules!$B$11:$B$16" noThreeD="1" sel="1" val="0"/>
</file>

<file path=xl/ctrlProps/ctrlProp7.xml><?xml version="1.0" encoding="utf-8"?>
<formControlPr xmlns="http://schemas.microsoft.com/office/spreadsheetml/2009/9/main" objectType="Drop" dropStyle="combo" dx="26" fmlaLink="Formules!$D$49" fmlaRange="Formules!$B$20:$B$24" noThreeD="1" sel="1" val="0"/>
</file>

<file path=xl/ctrlProps/ctrlProp8.xml><?xml version="1.0" encoding="utf-8"?>
<formControlPr xmlns="http://schemas.microsoft.com/office/spreadsheetml/2009/9/main" objectType="Drop" dropStyle="combo" dx="26" fmlaLink="Formules!$F$49" fmlaRange="Formules!$B$20:$B$24" noThreeD="1" sel="1" val="0"/>
</file>

<file path=xl/ctrlProps/ctrlProp9.xml><?xml version="1.0" encoding="utf-8"?>
<formControlPr xmlns="http://schemas.microsoft.com/office/spreadsheetml/2009/9/main" objectType="Drop" dropStyle="combo" dx="26" fmlaLink="Formules!$H$49" fmlaRange="Formules!$B$20:$B$24" noThreeD="1" sel="1" val="0"/>
</file>

<file path=xl/drawings/drawing1.xml><?xml version="1.0" encoding="utf-8"?>
<xdr:wsDr xmlns:xdr="http://schemas.openxmlformats.org/drawingml/2006/spreadsheetDrawing" xmlns:a="http://schemas.openxmlformats.org/drawingml/2006/main">
  <xdr:twoCellAnchor editAs="oneCell">
    <xdr:from>
      <xdr:col>6</xdr:col>
      <xdr:colOff>388620</xdr:colOff>
      <xdr:row>37</xdr:row>
      <xdr:rowOff>0</xdr:rowOff>
    </xdr:from>
    <xdr:to>
      <xdr:col>11</xdr:col>
      <xdr:colOff>347980</xdr:colOff>
      <xdr:row>41</xdr:row>
      <xdr:rowOff>38101</xdr:rowOff>
    </xdr:to>
    <xdr:sp macro="" textlink="">
      <xdr:nvSpPr>
        <xdr:cNvPr id="2482" name="Text Box 4">
          <a:extLst>
            <a:ext uri="{FF2B5EF4-FFF2-40B4-BE49-F238E27FC236}">
              <a16:creationId xmlns:a16="http://schemas.microsoft.com/office/drawing/2014/main" id="{00000000-0008-0000-0000-0000B2090000}"/>
            </a:ext>
          </a:extLst>
        </xdr:cNvPr>
        <xdr:cNvSpPr txBox="1">
          <a:spLocks noChangeArrowheads="1"/>
        </xdr:cNvSpPr>
      </xdr:nvSpPr>
      <xdr:spPr bwMode="auto">
        <a:xfrm>
          <a:off x="4015740" y="6355080"/>
          <a:ext cx="2308860" cy="7772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xdr:colOff>
      <xdr:row>37</xdr:row>
      <xdr:rowOff>0</xdr:rowOff>
    </xdr:from>
    <xdr:to>
      <xdr:col>2</xdr:col>
      <xdr:colOff>1905</xdr:colOff>
      <xdr:row>37</xdr:row>
      <xdr:rowOff>0</xdr:rowOff>
    </xdr:to>
    <xdr:sp macro="" textlink="">
      <xdr:nvSpPr>
        <xdr:cNvPr id="2055" name="Text Box 7">
          <a:extLst>
            <a:ext uri="{FF2B5EF4-FFF2-40B4-BE49-F238E27FC236}">
              <a16:creationId xmlns:a16="http://schemas.microsoft.com/office/drawing/2014/main" id="{00000000-0008-0000-0000-000007080000}"/>
            </a:ext>
          </a:extLst>
        </xdr:cNvPr>
        <xdr:cNvSpPr txBox="1">
          <a:spLocks noChangeArrowheads="1"/>
        </xdr:cNvSpPr>
      </xdr:nvSpPr>
      <xdr:spPr bwMode="auto">
        <a:xfrm>
          <a:off x="933450" y="6457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800" b="0" i="0" u="sng" strike="noStrike" baseline="0">
              <a:solidFill>
                <a:srgbClr val="000000"/>
              </a:solidFill>
              <a:latin typeface="Arial"/>
              <a:cs typeface="Arial"/>
            </a:rPr>
            <a:t>    Einzellektionen     </a:t>
          </a:r>
          <a:endParaRPr lang="de-CH" sz="800" b="0" i="0" u="none" strike="noStrike" baseline="0">
            <a:solidFill>
              <a:srgbClr val="000000"/>
            </a:solidFill>
            <a:latin typeface="Arial"/>
            <a:cs typeface="Arial"/>
          </a:endParaRPr>
        </a:p>
        <a:p>
          <a:pPr algn="l" rtl="0">
            <a:defRPr sz="1000"/>
          </a:pPr>
          <a:r>
            <a:rPr lang="de-CH" sz="800" b="0" i="0" u="none" strike="noStrike" baseline="0">
              <a:solidFill>
                <a:srgbClr val="000000"/>
              </a:solidFill>
              <a:latin typeface="Arial"/>
              <a:cs typeface="Arial"/>
            </a:rPr>
            <a:t>Anz. Schulwochen</a:t>
          </a:r>
        </a:p>
      </xdr:txBody>
    </xdr:sp>
    <xdr:clientData/>
  </xdr:twoCellAnchor>
  <mc:AlternateContent xmlns:mc="http://schemas.openxmlformats.org/markup-compatibility/2006">
    <mc:Choice xmlns:a14="http://schemas.microsoft.com/office/drawing/2010/main" Requires="a14">
      <xdr:twoCellAnchor editAs="oneCell">
        <xdr:from>
          <xdr:col>4</xdr:col>
          <xdr:colOff>297180</xdr:colOff>
          <xdr:row>23</xdr:row>
          <xdr:rowOff>7620</xdr:rowOff>
        </xdr:from>
        <xdr:to>
          <xdr:col>5</xdr:col>
          <xdr:colOff>266700</xdr:colOff>
          <xdr:row>24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H"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6</xdr:row>
          <xdr:rowOff>7620</xdr:rowOff>
        </xdr:from>
        <xdr:to>
          <xdr:col>7</xdr:col>
          <xdr:colOff>411480</xdr:colOff>
          <xdr:row>7</xdr:row>
          <xdr:rowOff>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xdr:row>
          <xdr:rowOff>0</xdr:rowOff>
        </xdr:from>
        <xdr:to>
          <xdr:col>7</xdr:col>
          <xdr:colOff>411480</xdr:colOff>
          <xdr:row>9</xdr:row>
          <xdr:rowOff>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6</xdr:row>
          <xdr:rowOff>7620</xdr:rowOff>
        </xdr:from>
        <xdr:to>
          <xdr:col>11</xdr:col>
          <xdr:colOff>388620</xdr:colOff>
          <xdr:row>7</xdr:row>
          <xdr:rowOff>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6</xdr:row>
          <xdr:rowOff>7620</xdr:rowOff>
        </xdr:from>
        <xdr:to>
          <xdr:col>15</xdr:col>
          <xdr:colOff>388620</xdr:colOff>
          <xdr:row>7</xdr:row>
          <xdr:rowOff>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6</xdr:row>
          <xdr:rowOff>7620</xdr:rowOff>
        </xdr:from>
        <xdr:to>
          <xdr:col>19</xdr:col>
          <xdr:colOff>388620</xdr:colOff>
          <xdr:row>7</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xdr:row>
          <xdr:rowOff>0</xdr:rowOff>
        </xdr:from>
        <xdr:to>
          <xdr:col>11</xdr:col>
          <xdr:colOff>388620</xdr:colOff>
          <xdr:row>9</xdr:row>
          <xdr:rowOff>0</xdr:rowOff>
        </xdr:to>
        <xdr:sp macro="" textlink="">
          <xdr:nvSpPr>
            <xdr:cNvPr id="2071" name="Drop Down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7</xdr:row>
          <xdr:rowOff>0</xdr:rowOff>
        </xdr:from>
        <xdr:to>
          <xdr:col>15</xdr:col>
          <xdr:colOff>388620</xdr:colOff>
          <xdr:row>9</xdr:row>
          <xdr:rowOff>7620</xdr:rowOff>
        </xdr:to>
        <xdr:sp macro="" textlink="">
          <xdr:nvSpPr>
            <xdr:cNvPr id="2072" name="Drop Down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7</xdr:row>
          <xdr:rowOff>0</xdr:rowOff>
        </xdr:from>
        <xdr:to>
          <xdr:col>19</xdr:col>
          <xdr:colOff>388620</xdr:colOff>
          <xdr:row>9</xdr:row>
          <xdr:rowOff>0</xdr:rowOff>
        </xdr:to>
        <xdr:sp macro="" textlink="">
          <xdr:nvSpPr>
            <xdr:cNvPr id="2073" name="Drop Down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23</xdr:row>
          <xdr:rowOff>7620</xdr:rowOff>
        </xdr:from>
        <xdr:to>
          <xdr:col>9</xdr:col>
          <xdr:colOff>236220</xdr:colOff>
          <xdr:row>24</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H"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23</xdr:row>
          <xdr:rowOff>7620</xdr:rowOff>
        </xdr:from>
        <xdr:to>
          <xdr:col>13</xdr:col>
          <xdr:colOff>236220</xdr:colOff>
          <xdr:row>24</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H"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274320</xdr:colOff>
          <xdr:row>23</xdr:row>
          <xdr:rowOff>7620</xdr:rowOff>
        </xdr:from>
        <xdr:to>
          <xdr:col>17</xdr:col>
          <xdr:colOff>266700</xdr:colOff>
          <xdr:row>24</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H"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xdr:row>
          <xdr:rowOff>0</xdr:rowOff>
        </xdr:from>
        <xdr:to>
          <xdr:col>7</xdr:col>
          <xdr:colOff>411480</xdr:colOff>
          <xdr:row>10</xdr:row>
          <xdr:rowOff>0</xdr:rowOff>
        </xdr:to>
        <xdr:sp macro="" textlink="">
          <xdr:nvSpPr>
            <xdr:cNvPr id="2085" name="Drop Down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8</xdr:row>
          <xdr:rowOff>0</xdr:rowOff>
        </xdr:from>
        <xdr:to>
          <xdr:col>11</xdr:col>
          <xdr:colOff>388620</xdr:colOff>
          <xdr:row>10</xdr:row>
          <xdr:rowOff>7620</xdr:rowOff>
        </xdr:to>
        <xdr:sp macro="" textlink="">
          <xdr:nvSpPr>
            <xdr:cNvPr id="2086" name="Drop Down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9</xdr:row>
          <xdr:rowOff>7620</xdr:rowOff>
        </xdr:from>
        <xdr:to>
          <xdr:col>15</xdr:col>
          <xdr:colOff>388620</xdr:colOff>
          <xdr:row>10</xdr:row>
          <xdr:rowOff>7620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8</xdr:row>
          <xdr:rowOff>0</xdr:rowOff>
        </xdr:from>
        <xdr:to>
          <xdr:col>19</xdr:col>
          <xdr:colOff>388620</xdr:colOff>
          <xdr:row>10</xdr:row>
          <xdr:rowOff>7620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9525</xdr:colOff>
      <xdr:row>53</xdr:row>
      <xdr:rowOff>209550</xdr:rowOff>
    </xdr:from>
    <xdr:to>
      <xdr:col>6</xdr:col>
      <xdr:colOff>830500</xdr:colOff>
      <xdr:row>54</xdr:row>
      <xdr:rowOff>241948</xdr:rowOff>
    </xdr:to>
    <xdr:sp macro="" textlink="">
      <xdr:nvSpPr>
        <xdr:cNvPr id="6146" name="Text Box 2">
          <a:extLst>
            <a:ext uri="{FF2B5EF4-FFF2-40B4-BE49-F238E27FC236}">
              <a16:creationId xmlns:a16="http://schemas.microsoft.com/office/drawing/2014/main" id="{00000000-0008-0000-0300-000002180000}"/>
            </a:ext>
          </a:extLst>
        </xdr:cNvPr>
        <xdr:cNvSpPr txBox="1">
          <a:spLocks noChangeArrowheads="1"/>
        </xdr:cNvSpPr>
      </xdr:nvSpPr>
      <xdr:spPr bwMode="auto">
        <a:xfrm>
          <a:off x="1581150" y="9496425"/>
          <a:ext cx="4373800" cy="36577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upright="1"/>
        <a:lstStyle/>
        <a:p>
          <a:pPr rtl="0"/>
          <a:r>
            <a:rPr lang="de-CH" sz="800" b="0" i="0" u="none" strike="noStrike" baseline="0">
              <a:solidFill>
                <a:srgbClr val="000000"/>
              </a:solidFill>
              <a:latin typeface="Arial"/>
              <a:cs typeface="Arial"/>
            </a:rPr>
            <a:t>  </a:t>
          </a:r>
          <a:r>
            <a:rPr lang="de-CH" sz="800" b="0" i="0" baseline="0">
              <a:effectLst/>
              <a:latin typeface="Arial" panose="020B0604020202020204" pitchFamily="34" charset="0"/>
              <a:ea typeface="+mn-ea"/>
              <a:cs typeface="Arial" panose="020B0604020202020204" pitchFamily="34" charset="0"/>
            </a:rPr>
            <a:t>DO en % =   </a:t>
          </a:r>
          <a:r>
            <a:rPr lang="de-CH" sz="800" b="0" i="0" u="sng" baseline="0">
              <a:effectLst/>
              <a:latin typeface="Arial" panose="020B0604020202020204" pitchFamily="34" charset="0"/>
              <a:ea typeface="+mn-ea"/>
              <a:cs typeface="Arial" panose="020B0604020202020204" pitchFamily="34" charset="0"/>
            </a:rPr>
            <a:t>      Solde des leçons ponctuelles     </a:t>
          </a:r>
          <a:r>
            <a:rPr lang="de-CH" sz="800" b="0" i="0" baseline="0">
              <a:effectLst/>
              <a:latin typeface="Arial" panose="020B0604020202020204" pitchFamily="34" charset="0"/>
              <a:ea typeface="+mn-ea"/>
              <a:cs typeface="Arial" panose="020B0604020202020204" pitchFamily="34" charset="0"/>
            </a:rPr>
            <a:t>     x   (1+facteur pour la DH)</a:t>
          </a:r>
          <a:endParaRPr lang="de-CH" sz="800">
            <a:effectLst/>
            <a:latin typeface="Arial" panose="020B0604020202020204" pitchFamily="34" charset="0"/>
            <a:cs typeface="Arial" panose="020B0604020202020204" pitchFamily="34" charset="0"/>
          </a:endParaRPr>
        </a:p>
        <a:p>
          <a:pPr rtl="0"/>
          <a:r>
            <a:rPr lang="de-CH" sz="800" b="0" i="0" baseline="0">
              <a:effectLst/>
              <a:latin typeface="Arial" panose="020B0604020202020204" pitchFamily="34" charset="0"/>
              <a:ea typeface="+mn-ea"/>
              <a:cs typeface="Arial" panose="020B0604020202020204" pitchFamily="34" charset="0"/>
            </a:rPr>
            <a:t>                         (programme complet par an : 2)</a:t>
          </a:r>
          <a:endParaRPr lang="de-CH" sz="800">
            <a:effectLst/>
            <a:latin typeface="Arial" panose="020B0604020202020204" pitchFamily="34" charset="0"/>
            <a:cs typeface="Arial" panose="020B0604020202020204" pitchFamily="34" charset="0"/>
          </a:endParaRPr>
        </a:p>
      </xdr:txBody>
    </xdr:sp>
    <xdr:clientData/>
  </xdr:twoCellAnchor>
  <xdr:twoCellAnchor>
    <xdr:from>
      <xdr:col>0</xdr:col>
      <xdr:colOff>0</xdr:colOff>
      <xdr:row>96</xdr:row>
      <xdr:rowOff>38100</xdr:rowOff>
    </xdr:from>
    <xdr:to>
      <xdr:col>0</xdr:col>
      <xdr:colOff>0</xdr:colOff>
      <xdr:row>98</xdr:row>
      <xdr:rowOff>47625</xdr:rowOff>
    </xdr:to>
    <xdr:sp macro="" textlink="">
      <xdr:nvSpPr>
        <xdr:cNvPr id="6147" name="Text Box 3">
          <a:extLst>
            <a:ext uri="{FF2B5EF4-FFF2-40B4-BE49-F238E27FC236}">
              <a16:creationId xmlns:a16="http://schemas.microsoft.com/office/drawing/2014/main" id="{00000000-0008-0000-0300-000003180000}"/>
            </a:ext>
          </a:extLst>
        </xdr:cNvPr>
        <xdr:cNvSpPr txBox="1">
          <a:spLocks noChangeArrowheads="1"/>
        </xdr:cNvSpPr>
      </xdr:nvSpPr>
      <xdr:spPr bwMode="auto">
        <a:xfrm>
          <a:off x="0" y="20831175"/>
          <a:ext cx="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800" b="0" i="0" u="none" strike="noStrike" baseline="0">
              <a:solidFill>
                <a:srgbClr val="000000"/>
              </a:solidFill>
              <a:latin typeface="Arial"/>
              <a:cs typeface="Arial"/>
            </a:rPr>
            <a:t>Beschäftigungsgrad in % = </a:t>
          </a:r>
          <a:r>
            <a:rPr lang="de-CH" sz="800" b="0" i="0" u="sng" strike="noStrike" baseline="0">
              <a:solidFill>
                <a:srgbClr val="000000"/>
              </a:solidFill>
              <a:latin typeface="Arial"/>
              <a:cs typeface="Arial"/>
            </a:rPr>
            <a:t> "Feld 1.9c" x 100   </a:t>
          </a:r>
          <a:r>
            <a:rPr lang="de-CH" sz="800" b="0" i="0" u="none" strike="noStrike" baseline="0">
              <a:solidFill>
                <a:srgbClr val="000000"/>
              </a:solidFill>
              <a:latin typeface="Arial"/>
              <a:cs typeface="Arial"/>
            </a:rPr>
            <a:t> </a:t>
          </a:r>
        </a:p>
        <a:p>
          <a:pPr algn="l" rtl="0">
            <a:defRPr sz="1000"/>
          </a:pPr>
          <a:r>
            <a:rPr lang="de-CH" sz="800" b="0" i="0" u="none" strike="noStrike" baseline="0">
              <a:solidFill>
                <a:srgbClr val="000000"/>
              </a:solidFill>
              <a:latin typeface="Arial"/>
              <a:cs typeface="Arial"/>
            </a:rPr>
            <a:t>                                                Pflichtpensum</a:t>
          </a:r>
        </a:p>
      </xdr:txBody>
    </xdr:sp>
    <xdr:clientData/>
  </xdr:twoCellAnchor>
  <xdr:twoCellAnchor>
    <xdr:from>
      <xdr:col>0</xdr:col>
      <xdr:colOff>0</xdr:colOff>
      <xdr:row>111</xdr:row>
      <xdr:rowOff>118110</xdr:rowOff>
    </xdr:from>
    <xdr:to>
      <xdr:col>0</xdr:col>
      <xdr:colOff>0</xdr:colOff>
      <xdr:row>113</xdr:row>
      <xdr:rowOff>118390</xdr:rowOff>
    </xdr:to>
    <xdr:sp macro="" textlink="">
      <xdr:nvSpPr>
        <xdr:cNvPr id="6148" name="Text Box 4">
          <a:extLst>
            <a:ext uri="{FF2B5EF4-FFF2-40B4-BE49-F238E27FC236}">
              <a16:creationId xmlns:a16="http://schemas.microsoft.com/office/drawing/2014/main" id="{00000000-0008-0000-0300-000004180000}"/>
            </a:ext>
          </a:extLst>
        </xdr:cNvPr>
        <xdr:cNvSpPr txBox="1">
          <a:spLocks noChangeArrowheads="1"/>
        </xdr:cNvSpPr>
      </xdr:nvSpPr>
      <xdr:spPr bwMode="auto">
        <a:xfrm>
          <a:off x="0" y="23650575"/>
          <a:ext cx="0" cy="314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800" b="0" i="0" u="none" strike="noStrike" baseline="0">
              <a:solidFill>
                <a:srgbClr val="000000"/>
              </a:solidFill>
              <a:latin typeface="Arial"/>
              <a:cs typeface="Arial"/>
            </a:rPr>
            <a:t>AE in % = </a:t>
          </a:r>
          <a:r>
            <a:rPr lang="de-CH" sz="800" b="0" i="0" u="sng" strike="noStrike" baseline="0">
              <a:solidFill>
                <a:srgbClr val="000000"/>
              </a:solidFill>
              <a:latin typeface="Arial"/>
              <a:cs typeface="Arial"/>
            </a:rPr>
            <a:t>                      "Bei Unterricht: Anz. Lek."                            </a:t>
          </a:r>
          <a:r>
            <a:rPr lang="de-CH" sz="800" b="0" i="0" u="none" strike="noStrike" baseline="0">
              <a:solidFill>
                <a:srgbClr val="000000"/>
              </a:solidFill>
              <a:latin typeface="Arial"/>
              <a:cs typeface="Arial"/>
            </a:rPr>
            <a:t>  x 100</a:t>
          </a:r>
        </a:p>
        <a:p>
          <a:pPr algn="l" rtl="0">
            <a:defRPr sz="1000"/>
          </a:pPr>
          <a:r>
            <a:rPr lang="de-CH" sz="800" b="0" i="0" u="none" strike="noStrike" baseline="0">
              <a:solidFill>
                <a:srgbClr val="000000"/>
              </a:solidFill>
              <a:latin typeface="Arial"/>
              <a:cs typeface="Arial"/>
            </a:rPr>
            <a:t>                  "Schulwochen" x "Pflicht ohne AE" (dynamischer Text)</a:t>
          </a:r>
        </a:p>
      </xdr:txBody>
    </xdr:sp>
    <xdr:clientData/>
  </xdr:twoCellAnchor>
  <xdr:twoCellAnchor>
    <xdr:from>
      <xdr:col>0</xdr:col>
      <xdr:colOff>0</xdr:colOff>
      <xdr:row>117</xdr:row>
      <xdr:rowOff>49530</xdr:rowOff>
    </xdr:from>
    <xdr:to>
      <xdr:col>0</xdr:col>
      <xdr:colOff>0</xdr:colOff>
      <xdr:row>119</xdr:row>
      <xdr:rowOff>61344</xdr:rowOff>
    </xdr:to>
    <xdr:sp macro="" textlink="">
      <xdr:nvSpPr>
        <xdr:cNvPr id="6151" name="Text Box 7">
          <a:extLst>
            <a:ext uri="{FF2B5EF4-FFF2-40B4-BE49-F238E27FC236}">
              <a16:creationId xmlns:a16="http://schemas.microsoft.com/office/drawing/2014/main" id="{00000000-0008-0000-0300-000007180000}"/>
            </a:ext>
          </a:extLst>
        </xdr:cNvPr>
        <xdr:cNvSpPr txBox="1">
          <a:spLocks noChangeArrowheads="1"/>
        </xdr:cNvSpPr>
      </xdr:nvSpPr>
      <xdr:spPr bwMode="auto">
        <a:xfrm>
          <a:off x="0" y="24679275"/>
          <a:ext cx="0" cy="314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800" b="0" i="0" u="none" strike="noStrike" baseline="0">
              <a:solidFill>
                <a:srgbClr val="000000"/>
              </a:solidFill>
              <a:latin typeface="Arial"/>
              <a:cs typeface="Arial"/>
            </a:rPr>
            <a:t>AE in % = </a:t>
          </a:r>
          <a:r>
            <a:rPr lang="de-CH" sz="800" b="0" i="0" u="sng" strike="noStrike" baseline="0">
              <a:solidFill>
                <a:srgbClr val="000000"/>
              </a:solidFill>
              <a:latin typeface="Arial"/>
              <a:cs typeface="Arial"/>
            </a:rPr>
            <a:t> "Bei Unterricht: Anz. Lek."   </a:t>
          </a:r>
          <a:r>
            <a:rPr lang="de-CH" sz="800" b="0" i="0" u="none" strike="noStrike" baseline="0">
              <a:solidFill>
                <a:srgbClr val="000000"/>
              </a:solidFill>
              <a:latin typeface="Arial"/>
              <a:cs typeface="Arial"/>
            </a:rPr>
            <a:t>  x 100</a:t>
          </a:r>
        </a:p>
        <a:p>
          <a:pPr algn="l" rtl="0">
            <a:defRPr sz="1000"/>
          </a:pPr>
          <a:r>
            <a:rPr lang="de-CH" sz="800" b="0" i="0" u="none" strike="noStrike" baseline="0">
              <a:solidFill>
                <a:srgbClr val="000000"/>
              </a:solidFill>
              <a:latin typeface="Arial"/>
              <a:cs typeface="Arial"/>
            </a:rPr>
            <a:t>                  "Vollpensum / Jahr:" </a:t>
          </a:r>
        </a:p>
      </xdr:txBody>
    </xdr:sp>
    <xdr:clientData/>
  </xdr:twoCellAnchor>
  <xdr:twoCellAnchor>
    <xdr:from>
      <xdr:col>0</xdr:col>
      <xdr:colOff>0</xdr:colOff>
      <xdr:row>122</xdr:row>
      <xdr:rowOff>99060</xdr:rowOff>
    </xdr:from>
    <xdr:to>
      <xdr:col>0</xdr:col>
      <xdr:colOff>0</xdr:colOff>
      <xdr:row>124</xdr:row>
      <xdr:rowOff>108585</xdr:rowOff>
    </xdr:to>
    <xdr:sp macro="" textlink="">
      <xdr:nvSpPr>
        <xdr:cNvPr id="6152" name="Text Box 8">
          <a:extLst>
            <a:ext uri="{FF2B5EF4-FFF2-40B4-BE49-F238E27FC236}">
              <a16:creationId xmlns:a16="http://schemas.microsoft.com/office/drawing/2014/main" id="{00000000-0008-0000-0300-000008180000}"/>
            </a:ext>
          </a:extLst>
        </xdr:cNvPr>
        <xdr:cNvSpPr txBox="1">
          <a:spLocks noChangeArrowheads="1"/>
        </xdr:cNvSpPr>
      </xdr:nvSpPr>
      <xdr:spPr bwMode="auto">
        <a:xfrm>
          <a:off x="0" y="25488900"/>
          <a:ext cx="0" cy="314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800" b="0" i="0" u="none" strike="noStrike" baseline="0">
              <a:solidFill>
                <a:srgbClr val="000000"/>
              </a:solidFill>
              <a:latin typeface="Arial"/>
              <a:cs typeface="Arial"/>
            </a:rPr>
            <a:t>AE in % = </a:t>
          </a:r>
          <a:r>
            <a:rPr lang="de-CH" sz="800" b="0" i="0" u="sng" strike="noStrike" baseline="0">
              <a:solidFill>
                <a:srgbClr val="000000"/>
              </a:solidFill>
              <a:latin typeface="Arial"/>
              <a:cs typeface="Arial"/>
            </a:rPr>
            <a:t> 100 x "Anzahl Tage"    </a:t>
          </a:r>
          <a:r>
            <a:rPr lang="de-CH" sz="800" b="0" i="0" u="none" strike="noStrike" baseline="0">
              <a:solidFill>
                <a:srgbClr val="000000"/>
              </a:solidFill>
              <a:latin typeface="Arial"/>
              <a:cs typeface="Arial"/>
            </a:rPr>
            <a:t>  x "Besoldeter Beschäftigungsgrad in %"</a:t>
          </a:r>
        </a:p>
        <a:p>
          <a:pPr algn="l" rtl="0">
            <a:defRPr sz="1000"/>
          </a:pPr>
          <a:r>
            <a:rPr lang="de-CH" sz="800" b="0" i="0" u="none" strike="noStrike" baseline="0">
              <a:solidFill>
                <a:srgbClr val="000000"/>
              </a:solidFill>
              <a:latin typeface="Arial"/>
              <a:cs typeface="Arial"/>
            </a:rPr>
            <a:t>                              365 </a:t>
          </a:r>
        </a:p>
      </xdr:txBody>
    </xdr:sp>
    <xdr:clientData/>
  </xdr:twoCellAnchor>
  <xdr:twoCellAnchor>
    <xdr:from>
      <xdr:col>1</xdr:col>
      <xdr:colOff>19050</xdr:colOff>
      <xdr:row>57</xdr:row>
      <xdr:rowOff>104775</xdr:rowOff>
    </xdr:from>
    <xdr:to>
      <xdr:col>6</xdr:col>
      <xdr:colOff>864913</xdr:colOff>
      <xdr:row>59</xdr:row>
      <xdr:rowOff>85725</xdr:rowOff>
    </xdr:to>
    <xdr:sp macro="" textlink="">
      <xdr:nvSpPr>
        <xdr:cNvPr id="6154" name="Text Box 10">
          <a:extLst>
            <a:ext uri="{FF2B5EF4-FFF2-40B4-BE49-F238E27FC236}">
              <a16:creationId xmlns:a16="http://schemas.microsoft.com/office/drawing/2014/main" id="{00000000-0008-0000-0300-00000A180000}"/>
            </a:ext>
          </a:extLst>
        </xdr:cNvPr>
        <xdr:cNvSpPr txBox="1">
          <a:spLocks noChangeArrowheads="1"/>
        </xdr:cNvSpPr>
      </xdr:nvSpPr>
      <xdr:spPr bwMode="auto">
        <a:xfrm>
          <a:off x="1590675" y="10296525"/>
          <a:ext cx="4398688"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lnSpc>
              <a:spcPts val="300"/>
            </a:lnSpc>
            <a:defRPr sz="1000"/>
          </a:pPr>
          <a:endParaRPr lang="de-CH" sz="400" b="0" i="0" u="none" strike="noStrike" baseline="0">
            <a:solidFill>
              <a:srgbClr val="000000"/>
            </a:solidFill>
            <a:latin typeface="Arial"/>
            <a:cs typeface="Arial"/>
          </a:endParaRPr>
        </a:p>
        <a:p>
          <a:pPr rtl="0"/>
          <a:r>
            <a:rPr lang="de-CH" sz="400" b="0" i="0" u="none" strike="noStrike" baseline="0">
              <a:solidFill>
                <a:srgbClr val="000000"/>
              </a:solidFill>
              <a:latin typeface="Arial"/>
              <a:cs typeface="Arial"/>
            </a:rPr>
            <a:t>  </a:t>
          </a:r>
          <a:r>
            <a:rPr lang="de-CH" sz="1100" b="0" i="0" baseline="0">
              <a:effectLst/>
              <a:latin typeface="+mn-lt"/>
              <a:ea typeface="+mn-ea"/>
              <a:cs typeface="+mn-cs"/>
            </a:rPr>
            <a:t>  </a:t>
          </a:r>
          <a:r>
            <a:rPr lang="de-CH" sz="800" b="0" i="0" baseline="0">
              <a:effectLst/>
              <a:latin typeface="Arial" panose="020B0604020202020204" pitchFamily="34" charset="0"/>
              <a:ea typeface="+mn-ea"/>
              <a:cs typeface="Arial" panose="020B0604020202020204" pitchFamily="34" charset="0"/>
            </a:rPr>
            <a:t>DO en % =   Rémun. DO en % (sans DH) selon comm. prog. x  facteur pour la DH</a:t>
          </a:r>
          <a:endParaRPr lang="de-CH" sz="800">
            <a:effectLst/>
            <a:latin typeface="Arial" panose="020B0604020202020204" pitchFamily="34" charset="0"/>
            <a:cs typeface="Arial" panose="020B0604020202020204" pitchFamily="34" charset="0"/>
          </a:endParaRPr>
        </a:p>
        <a:p>
          <a:pPr algn="l" rtl="0">
            <a:lnSpc>
              <a:spcPts val="600"/>
            </a:lnSpc>
            <a:defRPr sz="1000"/>
          </a:pPr>
          <a:endParaRPr lang="de-CH" sz="800" b="0" i="0" u="none" strike="noStrike" baseline="0">
            <a:solidFill>
              <a:srgbClr val="000000"/>
            </a:solidFill>
            <a:latin typeface="Arial"/>
            <a:cs typeface="Arial"/>
          </a:endParaRPr>
        </a:p>
        <a:p>
          <a:pPr algn="l" rtl="0">
            <a:lnSpc>
              <a:spcPts val="700"/>
            </a:lnSpc>
            <a:defRPr sz="1000"/>
          </a:pPr>
          <a:endParaRPr lang="de-CH" sz="800" b="0" i="0" u="none" strike="noStrike" baseline="0">
            <a:solidFill>
              <a:srgbClr val="000000"/>
            </a:solidFill>
            <a:latin typeface="Arial"/>
            <a:cs typeface="Arial"/>
          </a:endParaRPr>
        </a:p>
      </xdr:txBody>
    </xdr:sp>
    <xdr:clientData/>
  </xdr:twoCellAnchor>
  <xdr:twoCellAnchor>
    <xdr:from>
      <xdr:col>1</xdr:col>
      <xdr:colOff>19050</xdr:colOff>
      <xdr:row>69</xdr:row>
      <xdr:rowOff>57150</xdr:rowOff>
    </xdr:from>
    <xdr:to>
      <xdr:col>6</xdr:col>
      <xdr:colOff>912478</xdr:colOff>
      <xdr:row>70</xdr:row>
      <xdr:rowOff>165833</xdr:rowOff>
    </xdr:to>
    <xdr:sp macro="" textlink="">
      <xdr:nvSpPr>
        <xdr:cNvPr id="6155" name="Text Box 11">
          <a:extLst>
            <a:ext uri="{FF2B5EF4-FFF2-40B4-BE49-F238E27FC236}">
              <a16:creationId xmlns:a16="http://schemas.microsoft.com/office/drawing/2014/main" id="{00000000-0008-0000-0300-00000B180000}"/>
            </a:ext>
          </a:extLst>
        </xdr:cNvPr>
        <xdr:cNvSpPr txBox="1">
          <a:spLocks noChangeArrowheads="1"/>
        </xdr:cNvSpPr>
      </xdr:nvSpPr>
      <xdr:spPr bwMode="auto">
        <a:xfrm>
          <a:off x="1590675" y="11944350"/>
          <a:ext cx="4446253" cy="25155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ctr" upright="1"/>
        <a:lstStyle/>
        <a:p>
          <a:pPr rtl="0"/>
          <a:r>
            <a:rPr lang="de-CH" sz="800" b="0" i="0" baseline="0">
              <a:effectLst/>
              <a:latin typeface="Arial" panose="020B0604020202020204" pitchFamily="34" charset="0"/>
              <a:ea typeface="+mn-ea"/>
              <a:cs typeface="Arial" panose="020B0604020202020204" pitchFamily="34" charset="0"/>
            </a:rPr>
            <a:t>DO en % =   Rémun. DO en % (sans DH)  selon comm. prog. x (1+ facteur pour la DH)</a:t>
          </a:r>
          <a:endParaRPr lang="de-CH" sz="800" b="0" i="0" u="none" strike="noStrike" baseline="0">
            <a:solidFill>
              <a:srgbClr val="000000"/>
            </a:solidFill>
            <a:latin typeface="Arial"/>
            <a:cs typeface="Arial"/>
          </a:endParaRPr>
        </a:p>
      </xdr:txBody>
    </xdr:sp>
    <xdr:clientData/>
  </xdr:twoCellAnchor>
  <xdr:twoCellAnchor>
    <xdr:from>
      <xdr:col>3</xdr:col>
      <xdr:colOff>291465</xdr:colOff>
      <xdr:row>75</xdr:row>
      <xdr:rowOff>11430</xdr:rowOff>
    </xdr:from>
    <xdr:to>
      <xdr:col>9</xdr:col>
      <xdr:colOff>47625</xdr:colOff>
      <xdr:row>79</xdr:row>
      <xdr:rowOff>28575</xdr:rowOff>
    </xdr:to>
    <xdr:sp macro="" textlink="">
      <xdr:nvSpPr>
        <xdr:cNvPr id="6161" name="Text Box 17">
          <a:extLst>
            <a:ext uri="{FF2B5EF4-FFF2-40B4-BE49-F238E27FC236}">
              <a16:creationId xmlns:a16="http://schemas.microsoft.com/office/drawing/2014/main" id="{00000000-0008-0000-0300-000011180000}"/>
            </a:ext>
          </a:extLst>
        </xdr:cNvPr>
        <xdr:cNvSpPr txBox="1">
          <a:spLocks noChangeArrowheads="1"/>
        </xdr:cNvSpPr>
      </xdr:nvSpPr>
      <xdr:spPr bwMode="auto">
        <a:xfrm>
          <a:off x="3834765" y="13241655"/>
          <a:ext cx="3128010" cy="7315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ctr" upright="1"/>
        <a:lstStyle/>
        <a:p>
          <a:pPr algn="l" rtl="0">
            <a:lnSpc>
              <a:spcPts val="700"/>
            </a:lnSpc>
            <a:defRPr sz="1000"/>
          </a:pPr>
          <a:r>
            <a:rPr lang="de-CH" sz="400" b="0" i="0" u="none" strike="noStrike" baseline="0">
              <a:solidFill>
                <a:srgbClr val="000000"/>
              </a:solidFill>
              <a:latin typeface="Arial"/>
              <a:cs typeface="Arial"/>
            </a:rPr>
            <a:t> </a:t>
          </a:r>
          <a:endParaRPr lang="de-CH" sz="800" b="0" i="0" u="none" strike="noStrike" baseline="0">
            <a:solidFill>
              <a:srgbClr val="000000"/>
            </a:solidFill>
            <a:latin typeface="Arial" panose="020B0604020202020204" pitchFamily="34" charset="0"/>
            <a:cs typeface="Arial" panose="020B0604020202020204" pitchFamily="34" charset="0"/>
          </a:endParaRPr>
        </a:p>
        <a:p>
          <a:pPr rtl="0"/>
          <a:r>
            <a:rPr lang="de-CH" sz="800" b="0" i="0" u="none" strike="noStrike" baseline="0">
              <a:solidFill>
                <a:srgbClr val="000000"/>
              </a:solidFill>
              <a:latin typeface="Arial" panose="020B0604020202020204" pitchFamily="34" charset="0"/>
              <a:cs typeface="Arial" panose="020B0604020202020204" pitchFamily="34" charset="0"/>
            </a:rPr>
            <a:t> </a:t>
          </a:r>
          <a:r>
            <a:rPr lang="de-CH" sz="800" b="0" i="0" baseline="0">
              <a:effectLst/>
              <a:latin typeface="Arial" panose="020B0604020202020204" pitchFamily="34" charset="0"/>
              <a:ea typeface="+mn-ea"/>
              <a:cs typeface="Arial" panose="020B0604020202020204" pitchFamily="34" charset="0"/>
            </a:rPr>
            <a:t>Déduction en % = </a:t>
          </a:r>
          <a:r>
            <a:rPr lang="de-CH" sz="800" b="0" i="0" u="sng" baseline="0">
              <a:effectLst/>
              <a:latin typeface="Arial" panose="020B0604020202020204" pitchFamily="34" charset="0"/>
              <a:ea typeface="+mn-ea"/>
              <a:cs typeface="Arial" panose="020B0604020202020204" pitchFamily="34" charset="0"/>
            </a:rPr>
            <a:t>            Nombre de leçons_______ </a:t>
          </a:r>
          <a:r>
            <a:rPr lang="de-CH" sz="800" b="0" i="0" baseline="0">
              <a:effectLst/>
              <a:latin typeface="Arial" panose="020B0604020202020204" pitchFamily="34" charset="0"/>
              <a:ea typeface="+mn-ea"/>
              <a:cs typeface="Arial" panose="020B0604020202020204" pitchFamily="34" charset="0"/>
            </a:rPr>
            <a:t>   x 100</a:t>
          </a:r>
          <a:endParaRPr lang="de-CH" sz="800">
            <a:effectLst/>
            <a:latin typeface="Arial" panose="020B0604020202020204" pitchFamily="34" charset="0"/>
            <a:cs typeface="Arial" panose="020B0604020202020204" pitchFamily="34" charset="0"/>
          </a:endParaRPr>
        </a:p>
        <a:p>
          <a:pPr rtl="0"/>
          <a:r>
            <a:rPr lang="de-CH" sz="800" b="0" i="0" baseline="0">
              <a:effectLst/>
              <a:latin typeface="Arial" panose="020B0604020202020204" pitchFamily="34" charset="0"/>
              <a:ea typeface="+mn-ea"/>
              <a:cs typeface="Arial" panose="020B0604020202020204" pitchFamily="34" charset="0"/>
            </a:rPr>
            <a:t>                                </a:t>
          </a:r>
          <a:r>
            <a:rPr lang="de-CH" sz="800" b="0" i="0" u="sng" baseline="0">
              <a:effectLst/>
              <a:latin typeface="Arial" panose="020B0604020202020204" pitchFamily="34" charset="0"/>
              <a:ea typeface="+mn-ea"/>
              <a:cs typeface="Arial" panose="020B0604020202020204" pitchFamily="34" charset="0"/>
            </a:rPr>
            <a:t>       Programme complet   </a:t>
          </a:r>
          <a:r>
            <a:rPr lang="de-CH" sz="800" b="0" i="0" baseline="0">
              <a:effectLst/>
              <a:latin typeface="Arial" panose="020B0604020202020204" pitchFamily="34" charset="0"/>
              <a:ea typeface="+mn-ea"/>
              <a:cs typeface="Arial" panose="020B0604020202020204" pitchFamily="34" charset="0"/>
            </a:rPr>
            <a:t> x 100</a:t>
          </a:r>
          <a:endParaRPr lang="de-CH" sz="800">
            <a:effectLst/>
            <a:latin typeface="Arial" panose="020B0604020202020204" pitchFamily="34" charset="0"/>
            <a:cs typeface="Arial" panose="020B0604020202020204" pitchFamily="34" charset="0"/>
          </a:endParaRPr>
        </a:p>
        <a:p>
          <a:pPr rtl="0"/>
          <a:r>
            <a:rPr lang="de-CH" sz="800" b="0" i="0" baseline="0">
              <a:effectLst/>
              <a:latin typeface="Arial" panose="020B0604020202020204" pitchFamily="34" charset="0"/>
              <a:ea typeface="+mn-ea"/>
              <a:cs typeface="Arial" panose="020B0604020202020204" pitchFamily="34" charset="0"/>
            </a:rPr>
            <a:t>                                   (100+ Fa</a:t>
          </a:r>
          <a:r>
            <a:rPr lang="de-CH" sz="1100" b="0" i="0" baseline="0">
              <a:effectLst/>
              <a:latin typeface="+mn-lt"/>
              <a:ea typeface="+mn-ea"/>
              <a:cs typeface="+mn-cs"/>
            </a:rPr>
            <a:t>cteur DH)</a:t>
          </a:r>
          <a:endParaRPr lang="de-CH" sz="800">
            <a:effectLst/>
          </a:endParaRPr>
        </a:p>
        <a:p>
          <a:pPr algn="l" rtl="0">
            <a:lnSpc>
              <a:spcPts val="600"/>
            </a:lnSpc>
            <a:defRPr sz="1000"/>
          </a:pPr>
          <a:endParaRPr lang="de-CH" sz="800" b="0" i="0" u="none" strike="noStrike" baseline="0">
            <a:solidFill>
              <a:srgbClr val="000000"/>
            </a:solidFill>
            <a:latin typeface="Arial"/>
            <a:cs typeface="Arial"/>
          </a:endParaRPr>
        </a:p>
        <a:p>
          <a:pPr algn="l" rtl="0">
            <a:lnSpc>
              <a:spcPts val="700"/>
            </a:lnSpc>
            <a:defRPr sz="1000"/>
          </a:pPr>
          <a:endParaRPr lang="de-CH" sz="800" b="0" i="0" u="none" strike="noStrike" baseline="0">
            <a:solidFill>
              <a:srgbClr val="000000"/>
            </a:solidFill>
            <a:latin typeface="Arial"/>
            <a:cs typeface="Arial"/>
          </a:endParaRPr>
        </a:p>
      </xdr:txBody>
    </xdr:sp>
    <xdr:clientData/>
  </xdr:twoCellAnchor>
  <xdr:twoCellAnchor>
    <xdr:from>
      <xdr:col>3</xdr:col>
      <xdr:colOff>291465</xdr:colOff>
      <xdr:row>79</xdr:row>
      <xdr:rowOff>22860</xdr:rowOff>
    </xdr:from>
    <xdr:to>
      <xdr:col>9</xdr:col>
      <xdr:colOff>47625</xdr:colOff>
      <xdr:row>81</xdr:row>
      <xdr:rowOff>142875</xdr:rowOff>
    </xdr:to>
    <xdr:sp macro="" textlink="">
      <xdr:nvSpPr>
        <xdr:cNvPr id="6162" name="Text Box 18">
          <a:extLst>
            <a:ext uri="{FF2B5EF4-FFF2-40B4-BE49-F238E27FC236}">
              <a16:creationId xmlns:a16="http://schemas.microsoft.com/office/drawing/2014/main" id="{00000000-0008-0000-0300-000012180000}"/>
            </a:ext>
          </a:extLst>
        </xdr:cNvPr>
        <xdr:cNvSpPr txBox="1">
          <a:spLocks noChangeArrowheads="1"/>
        </xdr:cNvSpPr>
      </xdr:nvSpPr>
      <xdr:spPr bwMode="auto">
        <a:xfrm>
          <a:off x="3834765" y="13967460"/>
          <a:ext cx="3128010" cy="44386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lnSpc>
              <a:spcPts val="500"/>
            </a:lnSpc>
            <a:defRPr sz="1000"/>
          </a:pPr>
          <a:r>
            <a:rPr lang="de-CH" sz="400" b="0" i="0" u="none" strike="noStrike" baseline="0">
              <a:solidFill>
                <a:srgbClr val="000000"/>
              </a:solidFill>
              <a:latin typeface="Arial"/>
              <a:cs typeface="Arial"/>
            </a:rPr>
            <a:t>  </a:t>
          </a:r>
          <a:r>
            <a:rPr lang="de-CH" sz="800" b="0" i="0" u="none" strike="noStrike" baseline="0">
              <a:solidFill>
                <a:srgbClr val="000000"/>
              </a:solidFill>
              <a:latin typeface="Arial" panose="020B0604020202020204" pitchFamily="34" charset="0"/>
              <a:cs typeface="Arial" panose="020B0604020202020204" pitchFamily="34" charset="0"/>
            </a:rPr>
            <a:t> </a:t>
          </a:r>
        </a:p>
        <a:p>
          <a:pPr rtl="0"/>
          <a:r>
            <a:rPr lang="de-CH" sz="800" b="0" i="0" baseline="0">
              <a:effectLst/>
              <a:latin typeface="Arial" panose="020B0604020202020204" pitchFamily="34" charset="0"/>
              <a:ea typeface="+mn-ea"/>
              <a:cs typeface="Arial" panose="020B0604020202020204" pitchFamily="34" charset="0"/>
            </a:rPr>
            <a:t>  Déduction en % = </a:t>
          </a:r>
          <a:r>
            <a:rPr lang="de-CH" sz="800" b="0" i="0" u="sng" baseline="0">
              <a:effectLst/>
              <a:latin typeface="Arial" panose="020B0604020202020204" pitchFamily="34" charset="0"/>
              <a:ea typeface="+mn-ea"/>
              <a:cs typeface="Arial" panose="020B0604020202020204" pitchFamily="34" charset="0"/>
            </a:rPr>
            <a:t>   100 x Nombre de jours</a:t>
          </a:r>
          <a:r>
            <a:rPr lang="de-CH" sz="800" b="0" i="0" baseline="0">
              <a:effectLst/>
              <a:latin typeface="Arial" panose="020B0604020202020204" pitchFamily="34" charset="0"/>
              <a:ea typeface="+mn-ea"/>
              <a:cs typeface="Arial" panose="020B0604020202020204" pitchFamily="34" charset="0"/>
            </a:rPr>
            <a:t>  x   </a:t>
          </a:r>
          <a:r>
            <a:rPr lang="de-CH" sz="800" b="0" i="0" u="sng" baseline="0">
              <a:effectLst/>
              <a:latin typeface="Arial" panose="020B0604020202020204" pitchFamily="34" charset="0"/>
              <a:ea typeface="+mn-ea"/>
              <a:cs typeface="Arial" panose="020B0604020202020204" pitchFamily="34" charset="0"/>
            </a:rPr>
            <a:t>  Rémun.. DO   </a:t>
          </a:r>
          <a:endParaRPr lang="de-CH" sz="800">
            <a:effectLst/>
            <a:latin typeface="Arial" panose="020B0604020202020204" pitchFamily="34" charset="0"/>
            <a:cs typeface="Arial" panose="020B0604020202020204" pitchFamily="34" charset="0"/>
          </a:endParaRPr>
        </a:p>
        <a:p>
          <a:pPr rtl="0"/>
          <a:r>
            <a:rPr lang="de-CH" sz="800" b="0" i="0" baseline="0">
              <a:effectLst/>
              <a:latin typeface="Arial" panose="020B0604020202020204" pitchFamily="34" charset="0"/>
              <a:ea typeface="+mn-ea"/>
              <a:cs typeface="Arial" panose="020B0604020202020204" pitchFamily="34" charset="0"/>
            </a:rPr>
            <a:t>                                          360                                    100</a:t>
          </a:r>
          <a:endParaRPr lang="de-CH" sz="800">
            <a:effectLst/>
            <a:latin typeface="Arial" panose="020B0604020202020204" pitchFamily="34" charset="0"/>
            <a:cs typeface="Arial" panose="020B0604020202020204" pitchFamily="34" charset="0"/>
          </a:endParaRPr>
        </a:p>
      </xdr:txBody>
    </xdr:sp>
    <xdr:clientData/>
  </xdr:twoCellAnchor>
  <xdr:twoCellAnchor>
    <xdr:from>
      <xdr:col>1</xdr:col>
      <xdr:colOff>19050</xdr:colOff>
      <xdr:row>46</xdr:row>
      <xdr:rowOff>9525</xdr:rowOff>
    </xdr:from>
    <xdr:to>
      <xdr:col>6</xdr:col>
      <xdr:colOff>864913</xdr:colOff>
      <xdr:row>48</xdr:row>
      <xdr:rowOff>47625</xdr:rowOff>
    </xdr:to>
    <xdr:sp macro="" textlink="">
      <xdr:nvSpPr>
        <xdr:cNvPr id="6165" name="Text Box 21">
          <a:extLst>
            <a:ext uri="{FF2B5EF4-FFF2-40B4-BE49-F238E27FC236}">
              <a16:creationId xmlns:a16="http://schemas.microsoft.com/office/drawing/2014/main" id="{00000000-0008-0000-0300-000015180000}"/>
            </a:ext>
          </a:extLst>
        </xdr:cNvPr>
        <xdr:cNvSpPr txBox="1">
          <a:spLocks noChangeArrowheads="1"/>
        </xdr:cNvSpPr>
      </xdr:nvSpPr>
      <xdr:spPr bwMode="auto">
        <a:xfrm>
          <a:off x="1590675" y="9010650"/>
          <a:ext cx="4210050"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endParaRPr lang="de-CH" sz="400" b="0" i="0" u="none" strike="noStrike" baseline="0">
            <a:solidFill>
              <a:srgbClr val="000000"/>
            </a:solidFill>
            <a:latin typeface="Arial"/>
            <a:cs typeface="Arial"/>
          </a:endParaRPr>
        </a:p>
        <a:p>
          <a:pPr rtl="0"/>
          <a:r>
            <a:rPr lang="de-CH" sz="400" b="0" i="0" u="none" strike="noStrike" baseline="0">
              <a:solidFill>
                <a:srgbClr val="000000"/>
              </a:solidFill>
              <a:latin typeface="Arial"/>
              <a:cs typeface="Arial"/>
            </a:rPr>
            <a:t>  </a:t>
          </a:r>
          <a:endParaRPr lang="de-CH" sz="800">
            <a:effectLst/>
          </a:endParaRPr>
        </a:p>
        <a:p>
          <a:pPr rtl="0"/>
          <a:r>
            <a:rPr lang="de-CH" sz="800" b="0" i="0" baseline="0">
              <a:effectLst/>
              <a:latin typeface="Arial" panose="020B0604020202020204" pitchFamily="34" charset="0"/>
              <a:ea typeface="+mn-ea"/>
              <a:cs typeface="Arial" panose="020B0604020202020204" pitchFamily="34" charset="0"/>
            </a:rPr>
            <a:t>  DO en % =   (ligne 2.2 - 2.3)  x (1+ facteur pour la DH)</a:t>
          </a:r>
          <a:endParaRPr lang="de-CH" sz="800">
            <a:effectLst/>
            <a:latin typeface="Arial" panose="020B0604020202020204" pitchFamily="34" charset="0"/>
            <a:cs typeface="Arial" panose="020B0604020202020204" pitchFamily="34" charset="0"/>
          </a:endParaRPr>
        </a:p>
        <a:p>
          <a:pPr algn="l" rtl="0">
            <a:defRPr sz="1000"/>
          </a:pPr>
          <a:endParaRPr lang="de-CH" sz="8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de-CH" sz="8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de-CH" sz="800" b="0" i="0" u="none" strike="noStrike" baseline="0">
            <a:solidFill>
              <a:srgbClr val="000000"/>
            </a:solidFill>
            <a:latin typeface="Arial"/>
            <a:cs typeface="Arial"/>
          </a:endParaRPr>
        </a:p>
      </xdr:txBody>
    </xdr:sp>
    <xdr:clientData/>
  </xdr:twoCellAnchor>
  <xdr:twoCellAnchor>
    <xdr:from>
      <xdr:col>3</xdr:col>
      <xdr:colOff>291465</xdr:colOff>
      <xdr:row>84</xdr:row>
      <xdr:rowOff>118110</xdr:rowOff>
    </xdr:from>
    <xdr:to>
      <xdr:col>9</xdr:col>
      <xdr:colOff>28575</xdr:colOff>
      <xdr:row>87</xdr:row>
      <xdr:rowOff>9626</xdr:rowOff>
    </xdr:to>
    <xdr:sp macro="" textlink="">
      <xdr:nvSpPr>
        <xdr:cNvPr id="6167" name="Text Box 23">
          <a:extLst>
            <a:ext uri="{FF2B5EF4-FFF2-40B4-BE49-F238E27FC236}">
              <a16:creationId xmlns:a16="http://schemas.microsoft.com/office/drawing/2014/main" id="{00000000-0008-0000-0300-000017180000}"/>
            </a:ext>
          </a:extLst>
        </xdr:cNvPr>
        <xdr:cNvSpPr txBox="1">
          <a:spLocks noChangeArrowheads="1"/>
        </xdr:cNvSpPr>
      </xdr:nvSpPr>
      <xdr:spPr bwMode="auto">
        <a:xfrm>
          <a:off x="3834765" y="14710410"/>
          <a:ext cx="3108960" cy="34871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upright="1"/>
        <a:lstStyle/>
        <a:p>
          <a:pPr rtl="0"/>
          <a:r>
            <a:rPr lang="de-CH" sz="800" b="0" i="0" baseline="0">
              <a:effectLst/>
              <a:latin typeface="Arial" panose="020B0604020202020204" pitchFamily="34" charset="0"/>
              <a:ea typeface="+mn-ea"/>
              <a:cs typeface="Arial" panose="020B0604020202020204" pitchFamily="34" charset="0"/>
            </a:rPr>
            <a:t>en leçons = </a:t>
          </a:r>
          <a:r>
            <a:rPr lang="de-CH" sz="800" b="0" i="0" u="sng" baseline="0">
              <a:effectLst/>
              <a:latin typeface="Arial" panose="020B0604020202020204" pitchFamily="34" charset="0"/>
              <a:ea typeface="+mn-ea"/>
              <a:cs typeface="Arial" panose="020B0604020202020204" pitchFamily="34" charset="0"/>
            </a:rPr>
            <a:t>   solde RIH/DH (ligne 3.1) </a:t>
          </a:r>
          <a:r>
            <a:rPr lang="de-CH" sz="800" b="0" i="0" baseline="0">
              <a:effectLst/>
              <a:latin typeface="Arial" panose="020B0604020202020204" pitchFamily="34" charset="0"/>
              <a:ea typeface="+mn-ea"/>
              <a:cs typeface="Arial" panose="020B0604020202020204" pitchFamily="34" charset="0"/>
            </a:rPr>
            <a:t>  x Progr. complet </a:t>
          </a:r>
          <a:endParaRPr lang="de-CH" sz="800">
            <a:effectLst/>
            <a:latin typeface="Arial" panose="020B0604020202020204" pitchFamily="34" charset="0"/>
            <a:cs typeface="Arial" panose="020B0604020202020204" pitchFamily="34" charset="0"/>
          </a:endParaRPr>
        </a:p>
        <a:p>
          <a:pPr rtl="0"/>
          <a:r>
            <a:rPr lang="de-CH" sz="800" b="0" i="0" baseline="0">
              <a:effectLst/>
              <a:latin typeface="Arial" panose="020B0604020202020204" pitchFamily="34" charset="0"/>
              <a:ea typeface="+mn-ea"/>
              <a:cs typeface="Arial" panose="020B0604020202020204" pitchFamily="34" charset="0"/>
            </a:rPr>
            <a:t>                           (100 * (1 + facteur DH 2</a:t>
          </a:r>
          <a:r>
            <a:rPr lang="de-CH" sz="800" b="0" i="0" baseline="30000">
              <a:effectLst/>
              <a:latin typeface="Arial" panose="020B0604020202020204" pitchFamily="34" charset="0"/>
              <a:ea typeface="+mn-ea"/>
              <a:cs typeface="Arial" panose="020B0604020202020204" pitchFamily="34" charset="0"/>
            </a:rPr>
            <a:t>e</a:t>
          </a:r>
          <a:r>
            <a:rPr lang="de-CH" sz="800" b="0" i="0" baseline="0">
              <a:effectLst/>
              <a:latin typeface="Arial" panose="020B0604020202020204" pitchFamily="34" charset="0"/>
              <a:ea typeface="+mn-ea"/>
              <a:cs typeface="Arial" panose="020B0604020202020204" pitchFamily="34" charset="0"/>
            </a:rPr>
            <a:t> sem.))                              </a:t>
          </a:r>
          <a:endParaRPr lang="de-CH" sz="800">
            <a:effectLst/>
            <a:latin typeface="Arial" panose="020B0604020202020204" pitchFamily="34" charset="0"/>
            <a:cs typeface="Arial" panose="020B0604020202020204" pitchFamily="34" charset="0"/>
          </a:endParaRPr>
        </a:p>
      </xdr:txBody>
    </xdr:sp>
    <xdr:clientData/>
  </xdr:twoCellAnchor>
  <xdr:twoCellAnchor>
    <xdr:from>
      <xdr:col>3</xdr:col>
      <xdr:colOff>291465</xdr:colOff>
      <xdr:row>87</xdr:row>
      <xdr:rowOff>49529</xdr:rowOff>
    </xdr:from>
    <xdr:to>
      <xdr:col>9</xdr:col>
      <xdr:colOff>28575</xdr:colOff>
      <xdr:row>89</xdr:row>
      <xdr:rowOff>142874</xdr:rowOff>
    </xdr:to>
    <xdr:sp macro="" textlink="">
      <xdr:nvSpPr>
        <xdr:cNvPr id="6168" name="Text Box 24">
          <a:extLst>
            <a:ext uri="{FF2B5EF4-FFF2-40B4-BE49-F238E27FC236}">
              <a16:creationId xmlns:a16="http://schemas.microsoft.com/office/drawing/2014/main" id="{00000000-0008-0000-0300-000018180000}"/>
            </a:ext>
          </a:extLst>
        </xdr:cNvPr>
        <xdr:cNvSpPr txBox="1">
          <a:spLocks noChangeArrowheads="1"/>
        </xdr:cNvSpPr>
      </xdr:nvSpPr>
      <xdr:spPr bwMode="auto">
        <a:xfrm>
          <a:off x="3834765" y="15099029"/>
          <a:ext cx="3108960" cy="39814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500"/>
            </a:lnSpc>
            <a:defRPr sz="1000"/>
          </a:pPr>
          <a:endParaRPr lang="de-CH" sz="800" b="0" i="0" u="none" strike="noStrike" baseline="0">
            <a:solidFill>
              <a:srgbClr val="000000"/>
            </a:solidFill>
            <a:latin typeface="Arial"/>
            <a:cs typeface="Arial"/>
          </a:endParaRPr>
        </a:p>
        <a:p>
          <a:pPr rtl="0"/>
          <a:r>
            <a:rPr lang="de-CH" sz="800" b="0" i="0" baseline="0">
              <a:effectLst/>
              <a:latin typeface="Arial" panose="020B0604020202020204" pitchFamily="34" charset="0"/>
              <a:ea typeface="+mn-ea"/>
              <a:cs typeface="Arial" panose="020B0604020202020204" pitchFamily="34" charset="0"/>
            </a:rPr>
            <a:t>en jours   = </a:t>
          </a:r>
          <a:r>
            <a:rPr lang="de-CH" sz="800" b="0" i="0" u="sng" baseline="0">
              <a:effectLst/>
              <a:latin typeface="Arial" panose="020B0604020202020204" pitchFamily="34" charset="0"/>
              <a:ea typeface="+mn-ea"/>
              <a:cs typeface="Arial" panose="020B0604020202020204" pitchFamily="34" charset="0"/>
            </a:rPr>
            <a:t>   solde RIH/DH (ligne 3.1) </a:t>
          </a:r>
          <a:r>
            <a:rPr lang="de-CH" sz="800" b="0" i="0" baseline="0">
              <a:effectLst/>
              <a:latin typeface="Arial" panose="020B0604020202020204" pitchFamily="34" charset="0"/>
              <a:ea typeface="+mn-ea"/>
              <a:cs typeface="Arial" panose="020B0604020202020204" pitchFamily="34" charset="0"/>
            </a:rPr>
            <a:t>  x 360 jours                                  </a:t>
          </a:r>
          <a:endParaRPr lang="de-CH" sz="800">
            <a:effectLst/>
            <a:latin typeface="Arial" panose="020B0604020202020204" pitchFamily="34" charset="0"/>
            <a:cs typeface="Arial" panose="020B0604020202020204" pitchFamily="34" charset="0"/>
          </a:endParaRPr>
        </a:p>
        <a:p>
          <a:pPr rtl="0"/>
          <a:r>
            <a:rPr lang="de-CH" sz="800" b="0" i="0" baseline="0">
              <a:effectLst/>
              <a:latin typeface="Arial" panose="020B0604020202020204" pitchFamily="34" charset="0"/>
              <a:ea typeface="+mn-ea"/>
              <a:cs typeface="Arial" panose="020B0604020202020204" pitchFamily="34" charset="0"/>
            </a:rPr>
            <a:t>                                 100                              </a:t>
          </a:r>
          <a:endParaRPr lang="de-CH" sz="800">
            <a:effectLst/>
            <a:latin typeface="Arial" panose="020B0604020202020204" pitchFamily="34" charset="0"/>
            <a:cs typeface="Arial" panose="020B0604020202020204" pitchFamily="34" charset="0"/>
          </a:endParaRPr>
        </a:p>
        <a:p>
          <a:pPr algn="l" rtl="0">
            <a:lnSpc>
              <a:spcPts val="700"/>
            </a:lnSpc>
            <a:defRPr sz="1000"/>
          </a:pPr>
          <a:endParaRPr lang="de-CH" sz="800" b="0" i="0" u="none" strike="noStrike" baseline="0">
            <a:solidFill>
              <a:srgbClr val="000000"/>
            </a:solidFill>
            <a:latin typeface="Arial" panose="020B0604020202020204" pitchFamily="34" charset="0"/>
            <a:cs typeface="Arial" panose="020B0604020202020204" pitchFamily="34" charset="0"/>
          </a:endParaRPr>
        </a:p>
        <a:p>
          <a:pPr algn="l" rtl="0">
            <a:lnSpc>
              <a:spcPts val="700"/>
            </a:lnSpc>
            <a:defRPr sz="1000"/>
          </a:pPr>
          <a:endParaRPr lang="de-CH" sz="8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bbp\AppData\Local\Microsoft\Windows\INetCache\IE\BFNS16WA\Leeres_IPB_und_AE_Formular_g&#252;ltig_ab_1_August_2010_f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ire"/>
      <sheetName val="Saisir des leçcons ponctuelles"/>
      <sheetName val="Déduction pour décharge horaire"/>
      <sheetName val="Manuel"/>
      <sheetName val="Formeln"/>
    </sheetNames>
    <sheetDataSet>
      <sheetData sheetId="0">
        <row r="1">
          <cell r="A1" t="str">
            <v>Relevé individuel des heures d'enseignement et décharge horaire (compte RIH/DH)</v>
          </cell>
        </row>
        <row r="6">
          <cell r="E6" t="str">
            <v>Engagement partiel No 1</v>
          </cell>
          <cell r="I6" t="str">
            <v>Engagement partiel No 2</v>
          </cell>
          <cell r="M6" t="str">
            <v>Engagement partiel No 3</v>
          </cell>
          <cell r="Q6" t="str">
            <v>Engagement partiel No 4</v>
          </cell>
        </row>
      </sheetData>
      <sheetData sheetId="1" refreshError="1"/>
      <sheetData sheetId="2">
        <row r="13">
          <cell r="I13" t="str">
            <v xml:space="preserve"> </v>
          </cell>
        </row>
        <row r="14">
          <cell r="I14" t="str">
            <v xml:space="preserve"> </v>
          </cell>
        </row>
        <row r="15">
          <cell r="I15" t="str">
            <v xml:space="preserve"> </v>
          </cell>
        </row>
        <row r="16">
          <cell r="I16" t="str">
            <v xml:space="preserve"> </v>
          </cell>
        </row>
        <row r="17">
          <cell r="I17" t="str">
            <v xml:space="preserve"> </v>
          </cell>
        </row>
        <row r="18">
          <cell r="I18" t="str">
            <v xml:space="preserve"> </v>
          </cell>
        </row>
        <row r="19">
          <cell r="I19" t="str">
            <v xml:space="preserve"> </v>
          </cell>
        </row>
        <row r="20">
          <cell r="I20" t="str">
            <v xml:space="preserve"> </v>
          </cell>
        </row>
        <row r="21">
          <cell r="I21" t="str">
            <v xml:space="preserve"> </v>
          </cell>
        </row>
        <row r="22">
          <cell r="I22" t="str">
            <v xml:space="preserve"> </v>
          </cell>
        </row>
        <row r="43">
          <cell r="I43" t="str">
            <v xml:space="preserve"> </v>
          </cell>
        </row>
        <row r="44">
          <cell r="I44" t="str">
            <v xml:space="preserve"> </v>
          </cell>
        </row>
        <row r="45">
          <cell r="I45" t="str">
            <v xml:space="preserve"> </v>
          </cell>
        </row>
        <row r="46">
          <cell r="I46" t="str">
            <v xml:space="preserve"> </v>
          </cell>
        </row>
        <row r="47">
          <cell r="I47" t="str">
            <v xml:space="preserve"> </v>
          </cell>
        </row>
        <row r="48">
          <cell r="I48" t="str">
            <v xml:space="preserve"> </v>
          </cell>
        </row>
        <row r="49">
          <cell r="I49" t="str">
            <v xml:space="preserve"> </v>
          </cell>
        </row>
        <row r="50">
          <cell r="I50" t="str">
            <v xml:space="preserve"> </v>
          </cell>
        </row>
        <row r="51">
          <cell r="I51" t="str">
            <v xml:space="preserve"> </v>
          </cell>
        </row>
        <row r="52">
          <cell r="I52" t="str">
            <v xml:space="preserve"> </v>
          </cell>
        </row>
        <row r="73">
          <cell r="I73" t="str">
            <v xml:space="preserve"> </v>
          </cell>
        </row>
        <row r="74">
          <cell r="I74" t="str">
            <v xml:space="preserve"> </v>
          </cell>
        </row>
        <row r="75">
          <cell r="I75" t="str">
            <v xml:space="preserve"> </v>
          </cell>
        </row>
        <row r="76">
          <cell r="I76" t="str">
            <v xml:space="preserve"> </v>
          </cell>
        </row>
        <row r="77">
          <cell r="I77" t="str">
            <v xml:space="preserve"> </v>
          </cell>
        </row>
        <row r="78">
          <cell r="I78" t="str">
            <v xml:space="preserve"> </v>
          </cell>
        </row>
        <row r="79">
          <cell r="I79" t="str">
            <v xml:space="preserve"> </v>
          </cell>
        </row>
        <row r="80">
          <cell r="I80" t="str">
            <v xml:space="preserve"> </v>
          </cell>
        </row>
        <row r="81">
          <cell r="I81" t="str">
            <v xml:space="preserve"> </v>
          </cell>
        </row>
        <row r="82">
          <cell r="I82" t="str">
            <v xml:space="preserve"> </v>
          </cell>
        </row>
        <row r="103">
          <cell r="I103" t="str">
            <v xml:space="preserve"> </v>
          </cell>
        </row>
        <row r="104">
          <cell r="I104" t="str">
            <v xml:space="preserve"> </v>
          </cell>
        </row>
        <row r="105">
          <cell r="I105" t="str">
            <v xml:space="preserve"> </v>
          </cell>
        </row>
        <row r="106">
          <cell r="I106" t="str">
            <v xml:space="preserve"> </v>
          </cell>
        </row>
        <row r="107">
          <cell r="I107" t="str">
            <v xml:space="preserve"> </v>
          </cell>
        </row>
        <row r="108">
          <cell r="I108" t="str">
            <v xml:space="preserve"> </v>
          </cell>
        </row>
        <row r="109">
          <cell r="I109" t="str">
            <v xml:space="preserve"> </v>
          </cell>
        </row>
        <row r="110">
          <cell r="I110" t="str">
            <v xml:space="preserve"> </v>
          </cell>
        </row>
        <row r="111">
          <cell r="I111" t="str">
            <v xml:space="preserve"> </v>
          </cell>
        </row>
        <row r="112">
          <cell r="I112" t="str">
            <v xml:space="preserve"> </v>
          </cell>
        </row>
      </sheetData>
      <sheetData sheetId="3" refreshError="1"/>
      <sheetData sheetId="4">
        <row r="5">
          <cell r="F5">
            <v>50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10"/>
  </sheetPr>
  <dimension ref="A1:AG70"/>
  <sheetViews>
    <sheetView showZeros="0" tabSelected="1" zoomScale="120" zoomScaleNormal="120" workbookViewId="0">
      <selection activeCell="R21" sqref="R21"/>
    </sheetView>
  </sheetViews>
  <sheetFormatPr baseColWidth="10" defaultColWidth="11.44140625" defaultRowHeight="10.199999999999999" x14ac:dyDescent="0.2"/>
  <cols>
    <col min="1" max="1" width="3.5546875" style="11" customWidth="1"/>
    <col min="2" max="2" width="9.88671875" style="11" customWidth="1"/>
    <col min="3" max="3" width="13.5546875" style="11" customWidth="1"/>
    <col min="4" max="4" width="6.88671875" style="11" customWidth="1"/>
    <col min="5" max="6" width="7" style="11" customWidth="1"/>
    <col min="7" max="8" width="6.6640625" style="11" customWidth="1"/>
    <col min="9" max="10" width="7.109375" style="11" customWidth="1"/>
    <col min="11" max="12" width="6.6640625" style="11" customWidth="1"/>
    <col min="13" max="14" width="7.109375" style="11" customWidth="1"/>
    <col min="15" max="16" width="6.6640625" style="11" customWidth="1"/>
    <col min="17" max="18" width="7.109375" style="11" customWidth="1"/>
    <col min="19" max="20" width="6.6640625" style="11" customWidth="1"/>
    <col min="21" max="22" width="4.5546875" style="11" hidden="1" customWidth="1"/>
    <col min="23" max="24" width="3.88671875" style="11" hidden="1" customWidth="1"/>
    <col min="25" max="25" width="4.6640625" style="11" customWidth="1"/>
    <col min="26" max="26" width="3.109375" style="11" customWidth="1"/>
    <col min="27" max="16384" width="11.44140625" style="11"/>
  </cols>
  <sheetData>
    <row r="1" spans="1:27" s="9" customFormat="1" ht="23.25" customHeight="1" x14ac:dyDescent="0.25">
      <c r="A1" s="88" t="s">
        <v>115</v>
      </c>
      <c r="B1" s="89"/>
      <c r="C1" s="89"/>
      <c r="D1" s="89"/>
      <c r="E1" s="90"/>
      <c r="F1" s="90"/>
      <c r="G1" s="90"/>
      <c r="H1" s="90"/>
      <c r="I1" s="90"/>
      <c r="J1" s="90"/>
      <c r="K1" s="90"/>
      <c r="L1" s="90"/>
      <c r="M1" s="90"/>
      <c r="N1" s="90"/>
      <c r="O1" s="90"/>
      <c r="P1" s="90"/>
      <c r="Q1" s="90"/>
      <c r="R1" s="90"/>
      <c r="S1" s="90"/>
      <c r="T1" s="179" t="s">
        <v>226</v>
      </c>
    </row>
    <row r="2" spans="1:27" s="9" customFormat="1" ht="8.25" customHeight="1" x14ac:dyDescent="0.25">
      <c r="A2" s="91"/>
      <c r="B2" s="92"/>
      <c r="C2" s="92"/>
      <c r="D2" s="92"/>
      <c r="E2" s="93"/>
      <c r="F2" s="93"/>
      <c r="G2" s="93"/>
      <c r="H2" s="93"/>
      <c r="I2" s="93"/>
      <c r="J2" s="93"/>
      <c r="K2" s="93"/>
      <c r="L2" s="93"/>
      <c r="M2" s="93"/>
      <c r="N2" s="93"/>
      <c r="O2" s="93"/>
      <c r="P2" s="93"/>
      <c r="Q2" s="93"/>
      <c r="R2" s="93"/>
      <c r="S2" s="93"/>
      <c r="T2" s="93"/>
      <c r="AA2" s="189"/>
    </row>
    <row r="3" spans="1:27" ht="13.2" x14ac:dyDescent="0.25">
      <c r="A3" s="319" t="s">
        <v>103</v>
      </c>
      <c r="B3" s="319"/>
      <c r="C3" s="200"/>
      <c r="E3" s="201" t="s">
        <v>116</v>
      </c>
      <c r="F3" s="201"/>
      <c r="G3" s="201"/>
      <c r="H3" s="201"/>
      <c r="J3" s="319" t="s">
        <v>117</v>
      </c>
      <c r="K3" s="340"/>
      <c r="L3" s="340"/>
      <c r="M3" s="340"/>
      <c r="N3" s="200"/>
      <c r="O3" s="11" t="s">
        <v>118</v>
      </c>
      <c r="Q3" s="12" t="s">
        <v>119</v>
      </c>
      <c r="R3" s="12"/>
      <c r="AA3" s="190"/>
    </row>
    <row r="4" spans="1:27" x14ac:dyDescent="0.2">
      <c r="A4" s="320" t="s">
        <v>50</v>
      </c>
      <c r="B4" s="320"/>
      <c r="C4" s="320"/>
      <c r="E4" s="321">
        <v>0</v>
      </c>
      <c r="F4" s="321"/>
      <c r="G4" s="321"/>
      <c r="H4" s="321"/>
      <c r="J4" s="321"/>
      <c r="K4" s="321"/>
      <c r="L4" s="321"/>
      <c r="M4" s="321"/>
      <c r="N4" s="10"/>
      <c r="O4" s="184"/>
      <c r="Q4" s="321">
        <v>0</v>
      </c>
      <c r="R4" s="321"/>
      <c r="S4" s="11">
        <v>0</v>
      </c>
      <c r="Z4" s="183"/>
      <c r="AA4" s="198"/>
    </row>
    <row r="5" spans="1:27" ht="5.25" customHeight="1" x14ac:dyDescent="0.2">
      <c r="A5" s="13"/>
      <c r="B5" s="13"/>
      <c r="C5" s="13"/>
      <c r="D5" s="14"/>
      <c r="E5" s="15"/>
      <c r="F5" s="15"/>
      <c r="G5" s="15"/>
      <c r="H5" s="15"/>
      <c r="I5" s="14"/>
      <c r="J5" s="14"/>
      <c r="K5" s="16"/>
      <c r="L5" s="16"/>
      <c r="M5" s="16"/>
      <c r="N5" s="16"/>
      <c r="O5" s="14"/>
      <c r="P5" s="14"/>
      <c r="Q5" s="17"/>
      <c r="R5" s="17"/>
    </row>
    <row r="6" spans="1:27" s="18" customFormat="1" ht="18" customHeight="1" x14ac:dyDescent="0.2">
      <c r="A6" s="333" t="s">
        <v>120</v>
      </c>
      <c r="B6" s="334"/>
      <c r="C6" s="334"/>
      <c r="D6" s="335"/>
      <c r="E6" s="327" t="s">
        <v>140</v>
      </c>
      <c r="F6" s="328"/>
      <c r="G6" s="328"/>
      <c r="H6" s="329"/>
      <c r="I6" s="327" t="s">
        <v>141</v>
      </c>
      <c r="J6" s="328"/>
      <c r="K6" s="328"/>
      <c r="L6" s="329"/>
      <c r="M6" s="327" t="s">
        <v>142</v>
      </c>
      <c r="N6" s="328"/>
      <c r="O6" s="328"/>
      <c r="P6" s="329"/>
      <c r="Q6" s="327" t="s">
        <v>143</v>
      </c>
      <c r="R6" s="328"/>
      <c r="S6" s="328"/>
      <c r="T6" s="329"/>
      <c r="U6" s="18" t="s">
        <v>17</v>
      </c>
      <c r="V6" s="18" t="s">
        <v>18</v>
      </c>
      <c r="W6" s="18" t="s">
        <v>19</v>
      </c>
      <c r="X6" s="18" t="s">
        <v>20</v>
      </c>
    </row>
    <row r="7" spans="1:27" s="14" customFormat="1" ht="16.5" customHeight="1" x14ac:dyDescent="0.2">
      <c r="A7" s="249">
        <v>1.1000000000000001</v>
      </c>
      <c r="B7" s="336" t="s">
        <v>82</v>
      </c>
      <c r="C7" s="336"/>
      <c r="D7" s="337"/>
      <c r="E7" s="250"/>
      <c r="F7" s="18"/>
      <c r="G7" s="251"/>
      <c r="H7" s="252"/>
      <c r="I7" s="250"/>
      <c r="J7" s="18"/>
      <c r="K7" s="253"/>
      <c r="L7" s="254"/>
      <c r="M7" s="255"/>
      <c r="N7" s="253"/>
      <c r="O7" s="253"/>
      <c r="P7" s="256"/>
      <c r="Q7" s="257"/>
      <c r="R7" s="251"/>
      <c r="S7" s="251"/>
      <c r="T7" s="252"/>
      <c r="U7" s="14">
        <f>Formules!B46</f>
        <v>1</v>
      </c>
      <c r="V7" s="14">
        <f>Formules!D46</f>
        <v>1</v>
      </c>
      <c r="W7" s="14">
        <f>Formules!F46</f>
        <v>1</v>
      </c>
      <c r="X7" s="14">
        <f>Formules!H46</f>
        <v>1</v>
      </c>
      <c r="AA7" s="188"/>
    </row>
    <row r="8" spans="1:27" ht="15.75" customHeight="1" x14ac:dyDescent="0.2">
      <c r="A8" s="146">
        <v>1.2</v>
      </c>
      <c r="B8" s="296" t="s">
        <v>83</v>
      </c>
      <c r="C8" s="296"/>
      <c r="D8" s="297"/>
      <c r="E8" s="19"/>
      <c r="F8" s="12"/>
      <c r="G8" s="1"/>
      <c r="H8" s="4"/>
      <c r="I8" s="19"/>
      <c r="J8" s="12"/>
      <c r="K8" s="20"/>
      <c r="L8" s="22"/>
      <c r="M8" s="21"/>
      <c r="N8" s="20"/>
      <c r="O8" s="20"/>
      <c r="P8" s="22"/>
      <c r="Q8" s="5"/>
      <c r="R8" s="1"/>
      <c r="S8" s="1"/>
      <c r="T8" s="4"/>
    </row>
    <row r="9" spans="1:27" ht="12" hidden="1" customHeight="1" x14ac:dyDescent="0.2">
      <c r="A9" s="146"/>
      <c r="B9" s="202"/>
      <c r="C9" s="171"/>
      <c r="D9" s="172"/>
      <c r="E9" s="19"/>
      <c r="F9" s="12"/>
      <c r="G9" s="1"/>
      <c r="H9" s="4"/>
      <c r="I9" s="19"/>
      <c r="J9" s="12"/>
      <c r="K9" s="20"/>
      <c r="L9" s="22"/>
      <c r="M9" s="21"/>
      <c r="N9" s="20"/>
      <c r="O9" s="20"/>
      <c r="P9" s="22"/>
      <c r="Q9" s="5"/>
      <c r="R9" s="1"/>
      <c r="S9" s="1"/>
      <c r="T9" s="4"/>
    </row>
    <row r="10" spans="1:27" s="14" customFormat="1" ht="15.75" customHeight="1" x14ac:dyDescent="0.2">
      <c r="A10" s="147">
        <v>1.3</v>
      </c>
      <c r="B10" s="338" t="s">
        <v>121</v>
      </c>
      <c r="C10" s="338"/>
      <c r="D10" s="339"/>
      <c r="E10" s="23"/>
      <c r="F10" s="24"/>
      <c r="G10" s="24"/>
      <c r="H10" s="25"/>
      <c r="I10" s="26"/>
      <c r="J10" s="24"/>
      <c r="K10" s="24"/>
      <c r="L10" s="25"/>
      <c r="M10" s="27"/>
      <c r="N10" s="2"/>
      <c r="O10" s="2"/>
      <c r="P10" s="7"/>
      <c r="Q10" s="6"/>
      <c r="R10" s="2"/>
      <c r="S10" s="2"/>
      <c r="T10" s="7"/>
    </row>
    <row r="11" spans="1:27" ht="12" customHeight="1" x14ac:dyDescent="0.2">
      <c r="A11" s="146">
        <v>1.4</v>
      </c>
      <c r="B11" s="296" t="s">
        <v>122</v>
      </c>
      <c r="C11" s="296"/>
      <c r="D11" s="297"/>
      <c r="E11" s="330"/>
      <c r="F11" s="331"/>
      <c r="G11" s="331"/>
      <c r="H11" s="332"/>
      <c r="I11" s="330"/>
      <c r="J11" s="331"/>
      <c r="K11" s="331"/>
      <c r="L11" s="332"/>
      <c r="M11" s="293"/>
      <c r="N11" s="294"/>
      <c r="O11" s="294"/>
      <c r="P11" s="295"/>
      <c r="Q11" s="350"/>
      <c r="R11" s="351"/>
      <c r="S11" s="351"/>
      <c r="T11" s="352"/>
    </row>
    <row r="12" spans="1:27" ht="18" customHeight="1" x14ac:dyDescent="0.2">
      <c r="A12" s="146" t="s">
        <v>123</v>
      </c>
      <c r="B12" s="296" t="s">
        <v>152</v>
      </c>
      <c r="C12" s="296"/>
      <c r="D12" s="297"/>
      <c r="E12" s="325"/>
      <c r="F12" s="326"/>
      <c r="G12" s="274" t="s">
        <v>144</v>
      </c>
      <c r="H12" s="275"/>
      <c r="I12" s="325"/>
      <c r="J12" s="326"/>
      <c r="K12" s="274" t="s">
        <v>144</v>
      </c>
      <c r="L12" s="275"/>
      <c r="M12" s="325"/>
      <c r="N12" s="326"/>
      <c r="O12" s="274" t="s">
        <v>144</v>
      </c>
      <c r="P12" s="275"/>
      <c r="Q12" s="325"/>
      <c r="R12" s="326"/>
      <c r="S12" s="274" t="s">
        <v>144</v>
      </c>
      <c r="T12" s="275"/>
    </row>
    <row r="13" spans="1:27" ht="0.6" hidden="1" customHeight="1" x14ac:dyDescent="0.2">
      <c r="A13" s="173" t="s">
        <v>36</v>
      </c>
      <c r="B13" s="322" t="s">
        <v>124</v>
      </c>
      <c r="C13" s="323"/>
      <c r="D13" s="324"/>
      <c r="E13" s="308">
        <f>IF(E12=0,0,IF(Formulaire!$Q$4&lt;DATE(1946,8,1),E12-2,""))</f>
        <v>0</v>
      </c>
      <c r="F13" s="309"/>
      <c r="G13" s="276"/>
      <c r="H13" s="277"/>
      <c r="I13" s="308">
        <f>IF(I12=0,0,IF(Formulaire!$Q$4&lt;DATE(1946,8,1),I12-2,""))</f>
        <v>0</v>
      </c>
      <c r="J13" s="309"/>
      <c r="K13" s="276"/>
      <c r="L13" s="277"/>
      <c r="M13" s="308">
        <f>IF(M12=0,0,IF(Formulaire!$Q$4&lt;DATE(1946,8,1),M12-2,""))</f>
        <v>0</v>
      </c>
      <c r="N13" s="309"/>
      <c r="O13" s="276"/>
      <c r="P13" s="277"/>
      <c r="Q13" s="308">
        <f>IF(Q12=0,0,IF(Formulaire!$Q$4&lt;DATE(1946,8,1),Q12-2,""))</f>
        <v>0</v>
      </c>
      <c r="R13" s="309"/>
      <c r="S13" s="276"/>
      <c r="T13" s="277"/>
    </row>
    <row r="14" spans="1:27" ht="18.75" customHeight="1" x14ac:dyDescent="0.2">
      <c r="A14" s="174">
        <v>1.6</v>
      </c>
      <c r="B14" s="298" t="s">
        <v>125</v>
      </c>
      <c r="C14" s="298"/>
      <c r="D14" s="299"/>
      <c r="E14" s="341"/>
      <c r="F14" s="342"/>
      <c r="G14" s="287" t="str">
        <f>IF(Formules!B46=2,IF(AND(E13&gt;0,E13&lt;E12,Formulaire!$Q$4&lt;DATE(1946,8,1)),E13*E14,Formulaire!E14*Formulaire!E12),"")</f>
        <v/>
      </c>
      <c r="H14" s="288"/>
      <c r="I14" s="283"/>
      <c r="J14" s="284"/>
      <c r="K14" s="287" t="str">
        <f>IF(Formules!D46=2,IF(AND(I13&gt;0,I13&lt;I12,Formulaire!$Q$4&lt;DATE(1946,8,1)),I13*I14,Formulaire!I14*Formulaire!I12),"")</f>
        <v/>
      </c>
      <c r="L14" s="288"/>
      <c r="M14" s="341"/>
      <c r="N14" s="342"/>
      <c r="O14" s="287" t="str">
        <f>IF(Formules!F46=2,IF(AND(M13&gt;0,M13&lt;M12,Formulaire!$Q$4&lt;DATE(1946,8,1)),M13*M14,Formulaire!M14*Formulaire!M12),"")</f>
        <v/>
      </c>
      <c r="P14" s="288"/>
      <c r="Q14" s="341"/>
      <c r="R14" s="342"/>
      <c r="S14" s="287" t="str">
        <f>IF(Formules!H46=2,IF(AND(Q13&gt;0,Q13&lt;Q12,Formulaire!$Q$4&lt;DATE(1946,8,1)),Q13*Q14,Formulaire!Q14*Formulaire!Q12),"")</f>
        <v/>
      </c>
      <c r="T14" s="288"/>
      <c r="AA14" s="198"/>
    </row>
    <row r="15" spans="1:27" s="18" customFormat="1" ht="19.5" customHeight="1" x14ac:dyDescent="0.2">
      <c r="A15" s="333" t="s">
        <v>126</v>
      </c>
      <c r="B15" s="334"/>
      <c r="C15" s="334"/>
      <c r="D15" s="335"/>
      <c r="E15" s="289" t="s">
        <v>145</v>
      </c>
      <c r="F15" s="290"/>
      <c r="G15" s="285" t="s">
        <v>146</v>
      </c>
      <c r="H15" s="286"/>
      <c r="I15" s="289" t="s">
        <v>145</v>
      </c>
      <c r="J15" s="290"/>
      <c r="K15" s="285" t="s">
        <v>146</v>
      </c>
      <c r="L15" s="286"/>
      <c r="M15" s="289" t="s">
        <v>145</v>
      </c>
      <c r="N15" s="290"/>
      <c r="O15" s="285" t="s">
        <v>146</v>
      </c>
      <c r="P15" s="286"/>
      <c r="Q15" s="289" t="s">
        <v>145</v>
      </c>
      <c r="R15" s="290"/>
      <c r="S15" s="285" t="s">
        <v>9</v>
      </c>
      <c r="T15" s="286"/>
    </row>
    <row r="16" spans="1:27" s="18" customFormat="1" ht="10.5" customHeight="1" x14ac:dyDescent="0.2">
      <c r="A16" s="148"/>
      <c r="B16" s="149"/>
      <c r="C16" s="149"/>
      <c r="D16" s="150"/>
      <c r="E16" s="28" t="s">
        <v>147</v>
      </c>
      <c r="F16" s="29" t="s">
        <v>148</v>
      </c>
      <c r="G16" s="28" t="s">
        <v>147</v>
      </c>
      <c r="H16" s="29" t="s">
        <v>148</v>
      </c>
      <c r="I16" s="28" t="s">
        <v>147</v>
      </c>
      <c r="J16" s="29" t="s">
        <v>148</v>
      </c>
      <c r="K16" s="28" t="s">
        <v>147</v>
      </c>
      <c r="L16" s="29" t="s">
        <v>148</v>
      </c>
      <c r="M16" s="28" t="s">
        <v>147</v>
      </c>
      <c r="N16" s="29" t="s">
        <v>148</v>
      </c>
      <c r="O16" s="28" t="s">
        <v>147</v>
      </c>
      <c r="P16" s="29" t="s">
        <v>148</v>
      </c>
      <c r="Q16" s="28" t="s">
        <v>147</v>
      </c>
      <c r="R16" s="29" t="s">
        <v>148</v>
      </c>
      <c r="S16" s="29" t="s">
        <v>10</v>
      </c>
      <c r="T16" s="30" t="s">
        <v>11</v>
      </c>
    </row>
    <row r="17" spans="1:33" s="31" customFormat="1" x14ac:dyDescent="0.2">
      <c r="A17" s="147">
        <v>2.1</v>
      </c>
      <c r="B17" s="343" t="s">
        <v>127</v>
      </c>
      <c r="C17" s="343"/>
      <c r="D17" s="344"/>
      <c r="E17" s="153"/>
      <c r="F17" s="154"/>
      <c r="G17" s="155" t="str">
        <f>Formules!B59</f>
        <v>0 %</v>
      </c>
      <c r="H17" s="156" t="str">
        <f>Formules!B60</f>
        <v>0 %</v>
      </c>
      <c r="I17" s="153"/>
      <c r="J17" s="154"/>
      <c r="K17" s="155" t="str">
        <f>Formules!D59</f>
        <v>0 %</v>
      </c>
      <c r="L17" s="156" t="str">
        <f>Formules!D60</f>
        <v>0 %</v>
      </c>
      <c r="M17" s="153"/>
      <c r="N17" s="154"/>
      <c r="O17" s="155" t="str">
        <f>Formules!F59</f>
        <v>0 %</v>
      </c>
      <c r="P17" s="156" t="str">
        <f>Formules!F60</f>
        <v>0 %</v>
      </c>
      <c r="Q17" s="153"/>
      <c r="R17" s="154"/>
      <c r="S17" s="155" t="str">
        <f>Formules!H59</f>
        <v>0 %</v>
      </c>
      <c r="T17" s="156" t="str">
        <f>Formules!H60</f>
        <v>0 %</v>
      </c>
    </row>
    <row r="18" spans="1:33" s="14" customFormat="1" ht="16.5" customHeight="1" x14ac:dyDescent="0.2">
      <c r="A18" s="258" t="s">
        <v>33</v>
      </c>
      <c r="B18" s="338" t="s">
        <v>217</v>
      </c>
      <c r="C18" s="338"/>
      <c r="D18" s="339"/>
      <c r="E18" s="266"/>
      <c r="F18" s="267"/>
      <c r="G18" s="237">
        <f>IF(Formules!$B$48=1,,IF(Formules!$B$48&gt;=8,Formules!$A$32,IF(Formules!$B$48=3,Formules!$A$31,IF(Formules!$B$48=4,Formules!$A$31,IF(Formules!$B$48=5,Formules!$A$31,IF(AND(E18&gt;0,$E$13&gt;0,$E$13&lt;$E$12,Formulaire!$Q$4&lt;DATE(1946,8,1)),E18/$E$13*100,IF(AND(E18&gt;0,Formulaire!$Q$4&gt;=DATE(1946,8,1)),E18/$E$12*100,0)))))))</f>
        <v>0</v>
      </c>
      <c r="H18" s="237">
        <f>IF(Formules!$B$48=1,,IF(Formules!$B$48&gt;=8,Formules!$A$32,IF(Formules!$B$48=3,Formules!$A$31,IF(Formules!$B$48=4,Formules!$A$31,IF(Formules!$B$48=5,Formules!$A$31,IF(AND(F18&gt;0,$E$13&gt;0,$E$13&lt;$E$12,Formulaire!$Q$4&lt;DATE(1946,8,1)),F18/$E$13*100,IF(AND(F18&gt;0,Formulaire!$Q$4&gt;=DATE(1946,8,1)),F18/$E$12*100,0)))))))</f>
        <v>0</v>
      </c>
      <c r="I18" s="268"/>
      <c r="J18" s="269"/>
      <c r="K18" s="237">
        <f>IF(Formules!$D$48=1,,IF(Formules!$D$48&gt;=8,Formules!$A$32,IF(Formules!$D$48=3,Formules!$A$31,IF(Formules!$D$48=4,Formules!$A$31,IF(Formules!$D$48=5,Formules!$A$31,IF(AND(I18&gt;0,$I$13&gt;0,$I$13&lt;$I$12,Formulaire!$Q$4&lt;DATE(1946,8,1)),I18/$I$13*100,IF(AND(I18&gt;0,Formulaire!$Q$4&gt;=DATE(1946,8,1)),I18/$I$12*100,0)))))))</f>
        <v>0</v>
      </c>
      <c r="L18" s="237">
        <f>IF(Formules!$D$48=1,,IF(Formules!$D$48&gt;=8,Formules!$A$32,IF(Formules!$D$48=3,Formules!$A$31,IF(Formules!$D$48=4,Formules!$A$31,IF(Formules!$D$48=5,Formules!$A$31,IF(AND(J18&gt;0,$I$13&gt;0,$I$13&lt;$I$12,Formulaire!$Q$4&lt;DATE(1946,8,1)),J18/$I$13*100,IF(AND(J18&gt;0,Formulaire!$Q$4&gt;=DATE(1946,8,1)),J18/$I$12*100,0)))))))</f>
        <v>0</v>
      </c>
      <c r="M18" s="268"/>
      <c r="N18" s="269"/>
      <c r="O18" s="237">
        <f>IF(Formules!$F$48=1,,IF(Formules!$F$48&gt;=8,Formules!$A$32,IF(Formules!$F$48=3,Formules!$A$31,IF(Formules!$F$48=4,Formules!$A$31,IF(Formules!$F$48=5,Formules!$A$31,IF(AND(M18&gt;0,$M$13&gt;0,$M$13&lt;$M$12,Formulaire!$Q$4&lt;DATE(1946,8,1)),M18/$M$13*100,IF(AND(M18&gt;0,Formulaire!$Q$4&gt;=DATE(1946,8,1)),M18/$M$12*100,0)))))))</f>
        <v>0</v>
      </c>
      <c r="P18" s="237">
        <f>IF(Formules!$F$48=1,,IF(Formules!$F$48&gt;=8,Formules!$A$32,IF(Formules!$F$48=3,Formules!$A$31,IF(Formules!$F$48=4,Formules!$A$31,IF(Formules!$F$48=5,Formules!$A$31,IF(AND(N18&gt;0,$M$13&gt;0,$M$13&lt;$M$12,Formulaire!$Q$4&lt;DATE(1946,8,1)),N18/$M$13*100,IF(AND(N18&gt;0,Formulaire!$Q$4&gt;=DATE(1946,8,1)),N18/$M$12*100,0)))))))</f>
        <v>0</v>
      </c>
      <c r="Q18" s="268"/>
      <c r="R18" s="269"/>
      <c r="S18" s="237">
        <f>IF(Formules!$H$48=1,,IF(Formules!$H$48&gt;=8,Formules!$A$32,IF(Formules!$H$48=3,Formules!$A$31,IF(Formules!$H$48=4,Formules!$A$31,IF(Formules!$H$48=5,Formules!$A$31,IF(AND(Q18&gt;0,$Q$13&gt;0,$Q$13&lt;$Q$12,Formulaire!$Q$4&lt;DATE(1946,8,1)),Q18/$Q$13*100,IF(AND(Q18&gt;0,Formulaire!$Q$4&gt;=DATE(1946,8,1)),Q18/$Q$12*100,0)))))))</f>
        <v>0</v>
      </c>
      <c r="T18" s="239">
        <f>IF(Formules!$H$48=1,,IF(Formules!$H$48&gt;=8,Formules!$A$32,IF(Formules!$H$48=3,Formules!$A$31,IF(Formules!$H$48=4,Formules!$A$31,IF(Formules!$H$48=5,Formules!$A$31,IF(AND(R18&gt;0,$Q$13&gt;0,$Q$13&lt;$Q$12,Formulaire!$Q$4&lt;DATE(1946,8,1)),R18/$Q$13*100,IF(AND(R18&gt;0,Formulaire!$Q$4&gt;=DATE(1946,8,1)),R18/$Q$12*100,0)))))))</f>
        <v>0</v>
      </c>
      <c r="AA18" s="188"/>
      <c r="AG18" s="259"/>
    </row>
    <row r="19" spans="1:33" s="14" customFormat="1" ht="16.95" customHeight="1" x14ac:dyDescent="0.2">
      <c r="A19" s="258" t="s">
        <v>32</v>
      </c>
      <c r="B19" s="338" t="s">
        <v>218</v>
      </c>
      <c r="C19" s="338"/>
      <c r="D19" s="339"/>
      <c r="E19" s="266"/>
      <c r="F19" s="267"/>
      <c r="G19" s="237">
        <f>IF(Formules!$B$48=3,Formules!$A$31,IF(Formules!$B$48=4,Formules!$A$31,IF(Formules!$B$48=5,Formules!$A$31,IF(Formules!$B$48=1,,IF(E18&gt;0,0,IF(E19&gt;0,E19,0))))))</f>
        <v>0</v>
      </c>
      <c r="H19" s="237">
        <f>IF(Formules!$B$48=3,Formules!$A$31,IF(Formules!$B$48=4,Formules!$A$31,IF(Formules!$B$48=5,Formules!$A$31,IF(Formules!$B$48=1,,IF(F18&gt;0,0,IF(F19&gt;0,F19,0))))))</f>
        <v>0</v>
      </c>
      <c r="I19" s="268"/>
      <c r="J19" s="269"/>
      <c r="K19" s="237">
        <f>IF(Formules!$D$48=3,Formules!$A$31,IF(Formules!$D$48=4,Formules!$A$31,IF(Formules!$D$48=5,Formules!$A$31,IF(Formules!$D$48=1,,IF(I18&gt;0,0,IF(I19&gt;0,I19,0))))))</f>
        <v>0</v>
      </c>
      <c r="L19" s="237">
        <f>IF(Formules!$D$48=3,Formules!$A$31,IF(Formules!$D$48=4,Formules!$A$31,IF(Formules!$D$48=5,Formules!$A$31,IF(Formules!$D$48=1,,IF(J18&gt;0,0,IF(J19&gt;0,J19,0))))))</f>
        <v>0</v>
      </c>
      <c r="M19" s="268"/>
      <c r="N19" s="269"/>
      <c r="O19" s="237">
        <f>IF(Formules!$F$48=3,Formules!$A$31,IF(Formules!$F$48=4,Formules!$A$31,IF(Formules!$F$48=5,Formules!$A$31,IF(Formules!$F$48=1,,IF(M18&gt;0,0,IF(M19&gt;0,M19,0))))))</f>
        <v>0</v>
      </c>
      <c r="P19" s="237">
        <f>IF(Formules!$F$48=3,Formules!$A$31,IF(Formules!$F$48=4,Formules!$A$31,IF(Formules!$F$48=5,Formules!$A$31,IF(Formules!$F$48=1,,IF(N18&gt;0,0,IF(N19&gt;0,N19,0))))))</f>
        <v>0</v>
      </c>
      <c r="Q19" s="268"/>
      <c r="R19" s="269"/>
      <c r="S19" s="237">
        <f>IF(Formules!$H$48=3,Formules!$A$31,IF(Formules!$H$48=4,Formules!$A$31,IF(Formules!$H$48=5,Formules!$A$31,IF(Formules!$H$48=1,,IF(Q18&gt;0,0,IF(Q19&gt;0,Q19,0))))))</f>
        <v>0</v>
      </c>
      <c r="T19" s="239">
        <f>IF(Formules!$H$48=3,Formules!$A$31,IF(Formules!$H$48=4,Formules!$A$31,IF(Formules!$H$48=5,Formules!$A$31,IF(Formules!$H$48=1,,IF(R18&gt;0,0,IF(R19&gt;0,R19,0))))))</f>
        <v>0</v>
      </c>
      <c r="AA19" s="188"/>
    </row>
    <row r="20" spans="1:33" s="14" customFormat="1" ht="17.399999999999999" customHeight="1" x14ac:dyDescent="0.2">
      <c r="A20" s="151" t="s">
        <v>47</v>
      </c>
      <c r="B20" s="322" t="s">
        <v>128</v>
      </c>
      <c r="C20" s="348"/>
      <c r="D20" s="349"/>
      <c r="E20" s="222"/>
      <c r="F20" s="223"/>
      <c r="G20" s="238">
        <f>IF(AND(Formules!$B$46=2,E20&lt;&gt;0,$Q$4&gt;=DATE(1946,8,1)), E20/$E$12*100,IF(AND(Formules!$B$46=2,E20&lt;&gt;0,$Q$4&lt;DATE(1946,8,1)),E20/$E$13*100,IF(AND(Formules!$B$46=2,E20=0),0,0)))</f>
        <v>0</v>
      </c>
      <c r="H20" s="238">
        <f>IF(AND(Formules!$B$46=2,F20&lt;&gt;0,$Q$4&gt;=DATE(1946,8,1)), F20/$E$12*100,IF(AND(Formules!$B$46=2,F20&lt;&gt;0,$Q$4&lt;DATE(1946,8,1)),F20/$E$13*100,IF(AND(Formules!$B$46=2,F20=0),0,0)))</f>
        <v>0</v>
      </c>
      <c r="I20" s="181"/>
      <c r="J20" s="182"/>
      <c r="K20" s="238">
        <f>IF(AND(Formules!$D$46=2,I20&lt;&gt;0,$Q$4&gt;=DATE(1946,8,1)), I20/$I$12*100,IF(AND(Formules!$D$46=2,I20&lt;&gt;0,$Q$4&lt;DATE(1946,8,1)),I20/$I$13*100,IF(AND(Formules!$D$46=2,I20=0),0,0)))</f>
        <v>0</v>
      </c>
      <c r="L20" s="238">
        <f>IF(AND(Formules!$D$46=2,J20&lt;&gt;0,$Q$4&gt;=DATE(1946,8,1)), J20/$I$12*100,IF(AND(Formules!$D$46=2,J20&lt;&gt;0,$Q$4&lt;DATE(1946,8,1)),J20/$I$13*100,IF(AND(Formules!$D$46=2,J20=0),0,0)))</f>
        <v>0</v>
      </c>
      <c r="M20" s="181"/>
      <c r="N20" s="182"/>
      <c r="O20" s="238">
        <f>IF(AND(Formules!$F$46=2,M20&lt;&gt;0,$Q$4&gt;=DATE(1946,8,1)), M20/$M$12*100,IF(AND(Formules!$F$46=2,M20&lt;&gt;0,$Q$4&lt;DATE(1946,8,1)),M20/$M$13*100,IF(AND(Formules!$F$46=2,M20=0),0,0)))</f>
        <v>0</v>
      </c>
      <c r="P20" s="238">
        <f>IF(AND(Formules!$F$46=2,N20&lt;&gt;0,$Q$4&gt;=DATE(1946,8,1)), N20/$M$12*100,IF(AND(Formules!$F$46=2,N20&lt;&gt;0,$Q$4&lt;DATE(1946,8,1)),N20/$M$13*100,IF(AND(Formules!$F$46=2,N20=0),0,0)))</f>
        <v>0</v>
      </c>
      <c r="Q20" s="181"/>
      <c r="R20" s="182"/>
      <c r="S20" s="238">
        <f>IF(AND(Formules!$H$46=2,Q20&lt;&gt;0,$Q$4&gt;=DATE(1946,8,1)), Q20/$Q$12*100,IF(AND(Formules!$H$46=2,Q20&lt;&gt;0,$Q$4&lt;DATE(1946,8,1)),Q20/$Q$13*100,IF(AND(Formules!$H$46=2,Q20=0),0,0)))</f>
        <v>0</v>
      </c>
      <c r="T20" s="242">
        <f>IF(AND(Formules!$H$46=2,R20&lt;&gt;0,$Q$4&gt;=DATE(1946,8,1)), R20/$Q$12*100,IF(AND(Formules!$H$46=2,R20&lt;&gt;0,$Q$4&lt;DATE(1946,8,1)),R20/$Q$13*100,IF(AND(Formules!$H$46=2,R20=0),0,0)))</f>
        <v>0</v>
      </c>
    </row>
    <row r="21" spans="1:33" s="14" customFormat="1" ht="16.95" customHeight="1" x14ac:dyDescent="0.2">
      <c r="A21" s="151" t="s">
        <v>48</v>
      </c>
      <c r="B21" s="322" t="s">
        <v>129</v>
      </c>
      <c r="C21" s="348"/>
      <c r="D21" s="349"/>
      <c r="E21" s="222"/>
      <c r="F21" s="244"/>
      <c r="G21" s="238">
        <f>IF(AND(Formules!$B$48&gt;1,Formulaire!E20="",Formulaire!E21&lt;&gt;0),Formulaire!E21,IF(AND(Formules!$B$48&gt;1,Formulaire!E20="",Formulaire!E21=0),0,0))</f>
        <v>0</v>
      </c>
      <c r="H21" s="238">
        <f>IF(AND(Formules!$B$48&gt;1,Formulaire!F20="",Formulaire!F21&lt;&gt;0),Formulaire!F21,IF(AND(Formules!$B$48&gt;1,Formulaire!F20="",Formulaire!F21=0),0,0))</f>
        <v>0</v>
      </c>
      <c r="I21" s="222"/>
      <c r="J21" s="244"/>
      <c r="K21" s="238">
        <f>IF(AND(Formules!$D$48&gt;1,Formulaire!I20="",Formulaire!I21&lt;&gt;0),Formulaire!I21,IF(AND(Formules!$D$48&gt;1,Formulaire!I20="",Formulaire!I21=0),0,0))</f>
        <v>0</v>
      </c>
      <c r="L21" s="238">
        <f>IF(AND(Formules!$D$48&gt;1,Formulaire!J20="",Formulaire!J21&lt;&gt;0),Formulaire!J21,IF(AND(Formules!$D$48&gt;1,Formulaire!J20="",Formulaire!J21=0),0,0))</f>
        <v>0</v>
      </c>
      <c r="M21" s="222"/>
      <c r="N21" s="244"/>
      <c r="O21" s="238">
        <f>IF(AND(Formules!$F$48&gt;1,Formulaire!M20="",Formulaire!M21&lt;&gt;0),Formulaire!M21,IF(AND(Formules!$F$48&gt;1,Formulaire!M20="",Formulaire!M21=0),0,0))</f>
        <v>0</v>
      </c>
      <c r="P21" s="238">
        <f>IF(AND(Formules!$F$48&gt;1,Formulaire!N20="",Formulaire!N21&lt;&gt;0),Formulaire!N21,IF(AND(Formules!$F$48&gt;1,Formulaire!N20="",Formulaire!N21=0),0,0))</f>
        <v>0</v>
      </c>
      <c r="Q21" s="222"/>
      <c r="R21" s="244"/>
      <c r="S21" s="238">
        <f>IF(AND(Formules!$H$48&gt;1,Formulaire!Q20="",Formulaire!Q21&lt;&gt;0),Formulaire!Q21,IF(AND(Formules!$H$48&gt;1,Formulaire!Q20="",Formulaire!Q21=0),0,0))</f>
        <v>0</v>
      </c>
      <c r="T21" s="242">
        <f>IF(AND(Formules!$H$48&gt;1,Formulaire!R20="",Formulaire!R21&lt;&gt;0),Formulaire!R21,IF(AND(Formules!$H$48&gt;1,Formulaire!R20="",Formulaire!R21=0),0,0))</f>
        <v>0</v>
      </c>
      <c r="AA21" s="196"/>
    </row>
    <row r="22" spans="1:33" s="14" customFormat="1" ht="12" customHeight="1" x14ac:dyDescent="0.2">
      <c r="A22" s="147">
        <v>2.4</v>
      </c>
      <c r="B22" s="343" t="s">
        <v>130</v>
      </c>
      <c r="C22" s="343"/>
      <c r="D22" s="344"/>
      <c r="E22" s="224"/>
      <c r="F22" s="225"/>
      <c r="G22" s="237">
        <f>IF(OR(AND(Formules!$B$48&gt;2,Formules!$B$48&lt;8),Formules!$B$48=1),0,IF(AND(Formules!$B$48&gt;=8,E19&gt;=0),(G19-G21)*(1+Formules!$B$61),IF(AND(Formules!$B$48&gt;=8,E19=""),0,IF(Formulaire!$Q$4&lt;DATE(1946,8,1),(G19+G18)-(G20+G21),((G19+G18)-(G20+G21))*(1+Formules!$B$61)))))</f>
        <v>0</v>
      </c>
      <c r="H22" s="237">
        <f>IF(OR(AND(Formules!$B$48&gt;2,Formules!$B$48&lt;8),Formules!$B$48=1),0,IF(AND(Formules!$B$48&gt;=8,F19&gt;=0),(H19-H21)*(1+Formules!$B$62),IF(AND(Formules!$B$48&gt;=8,F19=""),0,IF(Formulaire!$Q$4&lt;DATE(1946,8,1),(H19+H18)-(H20+H21),((H19+H18)-(H20+H21))*(1+Formules!$B$62)))))</f>
        <v>0</v>
      </c>
      <c r="I22" s="224"/>
      <c r="J22" s="225"/>
      <c r="K22" s="237">
        <f>IF(OR(AND(Formules!$D$48&gt;2,Formules!$D$48&lt;8),Formules!$D$48=1),0,IF(AND(Formules!$D$48&gt;=8,I19&gt;=0),(K19-K21)*(1+Formules!$D$61),IF(AND(Formules!$D$48&gt;=8,I19=""),0,IF(Formulaire!$Q$4&lt;DATE(1946,8,1),(K19+K18)-(K20+K21),((K19+K18)-(K20+K21))*(1+Formules!$D$61)))))</f>
        <v>0</v>
      </c>
      <c r="L22" s="237">
        <f>IF(OR(AND(Formules!$D$48&gt;2,Formules!$D$48&lt;8),Formules!$D$48=1),0,IF(AND(Formules!$D$48&gt;=8,J19&gt;=0),(L19-L21)*(1+Formules!$D$62),IF(AND(Formules!$D$48&gt;=8,J19=""),0,IF(Formulaire!$Q$4&lt;DATE(1946,8,1),(L19+L18)-(L20+L21),((L19+L18)-(L20+L21))*(1+Formules!$D$62)))))</f>
        <v>0</v>
      </c>
      <c r="M22" s="226"/>
      <c r="N22" s="227"/>
      <c r="O22" s="237">
        <f>IF(OR(AND(Formules!$F$48&gt;2,Formules!$F$48&lt;8),Formules!$F$48=1),0,IF(AND(Formules!$F$48&gt;=8,M19&gt;=0),(O19-O21)*(1+Formules!$F$61),IF(AND(Formules!$F$48&gt;=8,M19=""),0,IF(Formulaire!$Q$4&lt;DATE(1946,8,1),(O19+O18)-(O20+O21),((O19+O18)-(O20+O21))*(1+Formules!$F$61)))))</f>
        <v>0</v>
      </c>
      <c r="P22" s="237">
        <f>IF(OR(AND(Formules!$F$48&gt;2,Formules!$F$48&lt;8),Formules!$F$48=1),0,IF(AND(Formules!$F$48&gt;=8,N19&gt;=0),(P19-P21)*(1+Formules!$F$62),IF(AND(Formules!$F$48&gt;=8,N19=""),0,IF(Formulaire!$Q$4&lt;DATE(1946,8,1),(P19+P18)-(P20+P21),((P19+P18)-(P20+P21))*(1+Formules!$F$62)))))</f>
        <v>0</v>
      </c>
      <c r="Q22" s="226"/>
      <c r="R22" s="227"/>
      <c r="S22" s="237">
        <f>IF(OR(AND(Formules!$H$48&gt;2,Formules!$H$48&lt;8),Formules!$H$48=1),0,IF(AND(Formules!$H$48&gt;=8,Q19&gt;=0),(S19-S21)*(1+Formules!$H$61),IF(AND(Formules!$H$48&gt;=8,Q19=""),0,IF(Formulaire!$Q$4&lt;DATE(1946,8,1),(S19+S18)-(S20+S21),((S19+S18)-(S20+S21))*(1+Formules!$H$61)))))</f>
        <v>0</v>
      </c>
      <c r="T22" s="237">
        <f>IF(OR(AND(Formules!$H$48&gt;2,Formules!$H$48&lt;8),Formules!$H$48=1),0,IF(AND(Formules!$H$48&gt;=8,R19&gt;=0),(T19-T21)*(1+Formules!$H$62),IF(AND(Formules!$H$48&gt;=8,R19=""),0,IF(Formulaire!$Q$4&lt;DATE(1946,8,1),(T19+T18)-(T20+T21),((T19+T18)-(T20+T21))*(1+Formules!$H$62)))))</f>
        <v>0</v>
      </c>
      <c r="AA22" s="196"/>
    </row>
    <row r="23" spans="1:33" s="14" customFormat="1" x14ac:dyDescent="0.2">
      <c r="A23" s="147">
        <v>2.5</v>
      </c>
      <c r="B23" s="345" t="s">
        <v>131</v>
      </c>
      <c r="C23" s="345"/>
      <c r="D23" s="345"/>
      <c r="E23" s="228">
        <f>IF(OR(Formules!$B$46=1,Formules!$B$46&gt;2),,'Saisir des leçcons ponctuelles'!C43)</f>
        <v>0</v>
      </c>
      <c r="F23" s="229">
        <f>IF(OR(Formules!$B$46=1,Formules!$B$46&gt;2),,'Saisir des leçcons ponctuelles'!D43)</f>
        <v>0</v>
      </c>
      <c r="G23" s="237" t="str">
        <f>IF(AND($G$14&gt;0,E23&lt;&gt;0),IF(Formulaire!$Q$4&lt;DATE(1946,8,1),E23/$G$14*100*2,E23/$G$14*100*2*(1+Formules!B61)),"0")</f>
        <v>0</v>
      </c>
      <c r="H23" s="239" t="str">
        <f>IF(AND($G$14&gt;0,F23&lt;&gt;0),IF(Formulaire!$Q$4&lt;DATE(1946,8,1),F23/$G$14*100*2,F23/$G$14*100*2*(1+Formules!B62)),"0")</f>
        <v>0</v>
      </c>
      <c r="I23" s="230">
        <f>IF(OR(Formules!$D$46=1,Formules!$D$46&gt;2),,'Saisir des leçcons ponctuelles'!E43)</f>
        <v>0</v>
      </c>
      <c r="J23" s="229">
        <f>IF(OR(Formules!$D$46=1,Formules!$D$46&gt;2),,'Saisir des leçcons ponctuelles'!F43)</f>
        <v>0</v>
      </c>
      <c r="K23" s="237" t="str">
        <f>IF(AND($K$14&gt;0,I23&lt;&gt;0),IF(Formulaire!$Q$4&lt;DATE(1946,8,1), I23/$K$14*100*2,I23/$K$14*100*2*(1+Formules!D61)),"0")</f>
        <v>0</v>
      </c>
      <c r="L23" s="239" t="str">
        <f>IF(AND($K$14&gt;0,J23&lt;&gt;0),IF(Formulaire!$Q$4&lt;DATE(1946,8,1),J23/$K$14*100*2, J23/$K$14*100*2*(1+Formules!D62)),"0")</f>
        <v>0</v>
      </c>
      <c r="M23" s="230">
        <f>IF(OR(Formules!$F$46=1,Formules!$F$46&gt;2),,'Saisir des leçcons ponctuelles'!G43)</f>
        <v>0</v>
      </c>
      <c r="N23" s="229">
        <f>IF(OR(Formules!$F$46=1,Formules!$F$46&gt;2),,'Saisir des leçcons ponctuelles'!H43)</f>
        <v>0</v>
      </c>
      <c r="O23" s="237" t="str">
        <f>IF(AND($O$14&gt;0,M23&lt;&gt;0),IF(Formulaire!$Q$4&lt;DATE(1946,8,1), M23/$O$14*100*2, M23/$O$14*100*2*(1+Formules!F61)),"0")</f>
        <v>0</v>
      </c>
      <c r="P23" s="239" t="str">
        <f>IF(AND($O$14&gt;0,N23&lt;&gt;0),IF(Formulaire!$Q$4&lt;DATE(1946,8,1),N23/$O$14*100*2, N23/$O$14*100*2*(1+Formules!F62)),"0")</f>
        <v>0</v>
      </c>
      <c r="Q23" s="230">
        <f>IF(OR(Formules!$H$46=1,Formules!$H$46&gt;2),,'Saisir des leçcons ponctuelles'!I43)</f>
        <v>0</v>
      </c>
      <c r="R23" s="229">
        <f>IF(OR(Formules!$H$46=1,Formules!$H$46&gt;2),,'Saisir des leçcons ponctuelles'!J43)</f>
        <v>0</v>
      </c>
      <c r="S23" s="237" t="str">
        <f>IF(AND($S$14&gt;0,Q23&lt;&gt;0),IF(Formulaire!$Q$4&lt;DATE(1946,8,1), Q23/$S$14*100*2, Q23/$S$14*100*2*(1+Formules!H61)),"0")</f>
        <v>0</v>
      </c>
      <c r="T23" s="239" t="str">
        <f>IF(AND($S$14&gt;0,R23&lt;&gt;0),IF(Formulaire!$Q$4&lt;DATE(1946,8,1), R23/$S$14*100*2, R23/$S$14*100*2*(1+Formules!H62)),"0")</f>
        <v>0</v>
      </c>
    </row>
    <row r="24" spans="1:33" s="14" customFormat="1" ht="18" customHeight="1" x14ac:dyDescent="0.2">
      <c r="A24" s="147">
        <v>2.6</v>
      </c>
      <c r="B24" s="300" t="s">
        <v>219</v>
      </c>
      <c r="C24" s="301"/>
      <c r="D24" s="302"/>
      <c r="E24" s="231"/>
      <c r="F24" s="232"/>
      <c r="G24" s="237" t="str">
        <f>IF(AND(Formules!$F$5&gt;=50,Formules!$B$64=TRUE),(G20+G21)*Formules!B61,"0")</f>
        <v>0</v>
      </c>
      <c r="H24" s="237" t="str">
        <f>IF(AND(Formules!$H$5&gt;=50,Formules!$B$64=TRUE),(H20+H21)*Formules!B62,"0")</f>
        <v>0</v>
      </c>
      <c r="I24" s="231"/>
      <c r="J24" s="232"/>
      <c r="K24" s="237" t="str">
        <f>IF(AND(Formules!$F$5&gt;=50,Formules!$D$64=TRUE),(K20+K21)*Formules!D61,"0")</f>
        <v>0</v>
      </c>
      <c r="L24" s="239" t="str">
        <f>IF(AND(Formules!$H$5&gt;=50,Formules!$D$64=TRUE),(L20+L21)*Formules!D62,"0")</f>
        <v>0</v>
      </c>
      <c r="M24" s="233"/>
      <c r="N24" s="234"/>
      <c r="O24" s="237" t="str">
        <f>IF(AND(Formules!$F$5&gt;=50,Formules!$F$64=TRUE),(O20+O21)*Formules!F61,"0")</f>
        <v>0</v>
      </c>
      <c r="P24" s="239" t="str">
        <f>IF(AND(Formules!$H$5&gt;=50,Formules!$F$64=TRUE),(P20+P21)*Formules!F62,"0")</f>
        <v>0</v>
      </c>
      <c r="Q24" s="233"/>
      <c r="R24" s="234"/>
      <c r="S24" s="237" t="str">
        <f>IF(AND(Formules!$F$5&gt;=50,Formules!$H$64=TRUE),(S20+S21)*Formules!H61,"0")</f>
        <v>0</v>
      </c>
      <c r="T24" s="239" t="str">
        <f>IF(AND(Formules!$H$5&gt;=50,Formules!$H$64=TRUE),(T20+T21)*Formules!H62,"0")</f>
        <v>0</v>
      </c>
      <c r="AA24" s="188"/>
    </row>
    <row r="25" spans="1:33" s="14" customFormat="1" ht="14.25" customHeight="1" x14ac:dyDescent="0.2">
      <c r="A25" s="147">
        <v>2.7</v>
      </c>
      <c r="B25" s="300" t="s">
        <v>132</v>
      </c>
      <c r="C25" s="346"/>
      <c r="D25" s="347"/>
      <c r="E25" s="281" t="str">
        <f>IF(AND(Formules!$H$5&gt;49,Formules!$B$48&gt;1, Formules!$B$64=TRUE),Formules!$A$38,IF(AND(Formules!$H$5&gt;49,Formules!$B$48&gt;1,Formules!$B$64=FALSE),Formules!$A$39,""))</f>
        <v/>
      </c>
      <c r="F25" s="282"/>
      <c r="G25" s="240">
        <f>Formules!B75</f>
        <v>0</v>
      </c>
      <c r="H25" s="240">
        <f>Formules!C75</f>
        <v>0</v>
      </c>
      <c r="I25" s="281" t="str">
        <f>IF(AND(Formules!$H$5&gt;49,Formules!$D$48&gt;1, Formules!$D$64=TRUE),Formules!$A$38,IF(AND(Formules!$H$5&gt;49,Formules!$D$48&gt;1,Formules!$D$64=FALSE),Formules!$A$39,""))</f>
        <v/>
      </c>
      <c r="J25" s="282"/>
      <c r="K25" s="240">
        <f>Formules!D75</f>
        <v>0</v>
      </c>
      <c r="L25" s="240">
        <f>Formules!E75</f>
        <v>0</v>
      </c>
      <c r="M25" s="281" t="str">
        <f>IF(AND(Formules!$H$5&gt;49,Formules!$F$48&gt;1, Formules!$F$64=TRUE),Formules!$A$38,IF(AND(Formules!$H$5&gt;49,Formules!$F$48&gt;1,Formules!$F$64=FALSE),Formules!$A$39,""))</f>
        <v/>
      </c>
      <c r="N25" s="282"/>
      <c r="O25" s="240">
        <f>Formules!F75</f>
        <v>0</v>
      </c>
      <c r="P25" s="240">
        <f>Formules!G75</f>
        <v>0</v>
      </c>
      <c r="Q25" s="281" t="str">
        <f>IF(AND(Formules!$H$5&gt;49,Formules!$H$48&gt;1, Formules!$H$64=TRUE),Formules!$A$38,IF(AND(Formules!$H$5&gt;49,Formules!$H$48&gt;1,Formules!$H$64=FALSE),Formules!$A$39,""))</f>
        <v/>
      </c>
      <c r="R25" s="282"/>
      <c r="S25" s="240">
        <f>Formules!H75</f>
        <v>0</v>
      </c>
      <c r="T25" s="243">
        <f>Formules!I75</f>
        <v>0</v>
      </c>
      <c r="AA25" s="188"/>
    </row>
    <row r="26" spans="1:33" s="14" customFormat="1" ht="12" customHeight="1" x14ac:dyDescent="0.2">
      <c r="A26" s="147">
        <v>2.8</v>
      </c>
      <c r="B26" s="300" t="s">
        <v>133</v>
      </c>
      <c r="C26" s="346"/>
      <c r="D26" s="347"/>
      <c r="E26" s="175"/>
      <c r="F26" s="176"/>
      <c r="G26" s="241">
        <f>SUM(G22:G24)</f>
        <v>0</v>
      </c>
      <c r="H26" s="241">
        <f>SUM(H22:H24)</f>
        <v>0</v>
      </c>
      <c r="I26" s="175"/>
      <c r="J26" s="176"/>
      <c r="K26" s="241">
        <f>SUM(K22:K24)</f>
        <v>0</v>
      </c>
      <c r="L26" s="241">
        <f>SUM(L22:L24)</f>
        <v>0</v>
      </c>
      <c r="M26" s="175"/>
      <c r="N26" s="176"/>
      <c r="O26" s="241">
        <f>SUM(O22:O24)</f>
        <v>0</v>
      </c>
      <c r="P26" s="241">
        <f>SUM(P22:P24)</f>
        <v>0</v>
      </c>
      <c r="Q26" s="175"/>
      <c r="R26" s="176"/>
      <c r="S26" s="241">
        <f>SUM(S22:S24)</f>
        <v>0</v>
      </c>
      <c r="T26" s="239">
        <f>SUM(T22:T24)</f>
        <v>0</v>
      </c>
    </row>
    <row r="27" spans="1:33" s="14" customFormat="1" ht="12" customHeight="1" x14ac:dyDescent="0.2">
      <c r="A27" s="147">
        <v>2.9</v>
      </c>
      <c r="B27" s="300" t="s">
        <v>134</v>
      </c>
      <c r="C27" s="346"/>
      <c r="D27" s="347"/>
      <c r="E27" s="175"/>
      <c r="F27" s="176"/>
      <c r="G27" s="278">
        <f>(G26+H26)/2</f>
        <v>0</v>
      </c>
      <c r="H27" s="279"/>
      <c r="I27" s="175"/>
      <c r="J27" s="176"/>
      <c r="K27" s="278">
        <f>(K26+L26)/2</f>
        <v>0</v>
      </c>
      <c r="L27" s="280"/>
      <c r="M27" s="175"/>
      <c r="N27" s="176"/>
      <c r="O27" s="278">
        <f>(O26+P26)/2</f>
        <v>0</v>
      </c>
      <c r="P27" s="279"/>
      <c r="Q27" s="175"/>
      <c r="R27" s="176"/>
      <c r="S27" s="278">
        <f>(S26+T26)/2</f>
        <v>0</v>
      </c>
      <c r="T27" s="279"/>
    </row>
    <row r="28" spans="1:33" s="14" customFormat="1" ht="12" customHeight="1" x14ac:dyDescent="0.2">
      <c r="A28" s="170">
        <v>2.1</v>
      </c>
      <c r="B28" s="343" t="s">
        <v>135</v>
      </c>
      <c r="C28" s="343"/>
      <c r="D28" s="344"/>
      <c r="E28" s="224"/>
      <c r="F28" s="225"/>
      <c r="G28" s="272"/>
      <c r="H28" s="273"/>
      <c r="I28" s="224"/>
      <c r="J28" s="225"/>
      <c r="K28" s="272"/>
      <c r="L28" s="273"/>
      <c r="M28" s="226"/>
      <c r="N28" s="227"/>
      <c r="O28" s="272"/>
      <c r="P28" s="273"/>
      <c r="Q28" s="226"/>
      <c r="R28" s="227"/>
      <c r="S28" s="272"/>
      <c r="T28" s="273"/>
    </row>
    <row r="29" spans="1:33" ht="13.5" customHeight="1" x14ac:dyDescent="0.2">
      <c r="A29" s="152">
        <v>2.11</v>
      </c>
      <c r="B29" s="303" t="s">
        <v>136</v>
      </c>
      <c r="C29" s="303"/>
      <c r="D29" s="303"/>
      <c r="E29" s="235"/>
      <c r="F29" s="236"/>
      <c r="G29" s="270">
        <f>-('Déduction pour décharge horaire'!K23)</f>
        <v>0</v>
      </c>
      <c r="H29" s="271"/>
      <c r="I29" s="235"/>
      <c r="J29" s="236"/>
      <c r="K29" s="270">
        <f>-('Déduction pour décharge horaire'!K53)</f>
        <v>0</v>
      </c>
      <c r="L29" s="271"/>
      <c r="M29" s="235"/>
      <c r="N29" s="236"/>
      <c r="O29" s="270">
        <f>-('Déduction pour décharge horaire'!K83)</f>
        <v>0</v>
      </c>
      <c r="P29" s="271"/>
      <c r="Q29" s="235"/>
      <c r="R29" s="236"/>
      <c r="S29" s="270">
        <f>-('Déduction pour décharge horaire'!K113)</f>
        <v>0</v>
      </c>
      <c r="T29" s="271"/>
    </row>
    <row r="30" spans="1:33" ht="21.75" customHeight="1" x14ac:dyDescent="0.2">
      <c r="A30" s="177">
        <v>3.1</v>
      </c>
      <c r="B30" s="315" t="s">
        <v>137</v>
      </c>
      <c r="C30" s="315"/>
      <c r="D30" s="316"/>
      <c r="E30" s="306" t="s">
        <v>139</v>
      </c>
      <c r="F30" s="307"/>
      <c r="G30" s="311">
        <f>IF(AND(Formules!$B$48&gt;=8,E19&gt;E21),"voir note de bas de page", IF(AND(Formules!$B$48&gt;=8,F19&gt;F21),"voir note de bas de page",SUM(G27:H29)))</f>
        <v>0</v>
      </c>
      <c r="H30" s="312"/>
      <c r="I30" s="306" t="s">
        <v>139</v>
      </c>
      <c r="J30" s="307"/>
      <c r="K30" s="311">
        <f>IF(AND(Formules!$D$48&gt;=8,I19&gt;I21),"voir note de bas de page", IF(AND(Formules!$D$48&gt;=8,J19&gt;J21),"voir note de bas de page",SUM(K27:L29)))</f>
        <v>0</v>
      </c>
      <c r="L30" s="312"/>
      <c r="M30" s="306" t="s">
        <v>139</v>
      </c>
      <c r="N30" s="307"/>
      <c r="O30" s="311">
        <f>IF(AND(Formules!$F$48&gt;=8,M19&gt;M21),"voir note de bas de page", IF(AND(Formules!$F$48&gt;=8,N19&gt;N21),"voir note de bas de page",SUM(O27:P29)))</f>
        <v>0</v>
      </c>
      <c r="P30" s="312"/>
      <c r="Q30" s="306" t="s">
        <v>139</v>
      </c>
      <c r="R30" s="307"/>
      <c r="S30" s="311">
        <f>IF(AND(Formules!$H$48&gt;=8,Q19&gt;Q21),"voir note de bas de page", IF(AND(Formules!$H$48&gt;=8,R19&gt;R21),"voir note de bas de page",SUM(S27:T29)))</f>
        <v>0</v>
      </c>
      <c r="T30" s="312"/>
      <c r="AA30" s="187"/>
    </row>
    <row r="31" spans="1:33" ht="21" customHeight="1" x14ac:dyDescent="0.2">
      <c r="A31" s="178">
        <v>3.2</v>
      </c>
      <c r="B31" s="317" t="s">
        <v>138</v>
      </c>
      <c r="C31" s="317"/>
      <c r="D31" s="318"/>
      <c r="E31" s="304" t="str">
        <f>IF(Formules!$B$46=1,"",IF(Formules!$B$46=2,Formules!$A$42,Formules!$A$41))</f>
        <v/>
      </c>
      <c r="F31" s="305"/>
      <c r="G31" s="313" t="str">
        <f>IF(Formules!$B$46=1,"",IF(Formules!$B$46=2,(G30/(100*(1+Formules!$B$62)))*G14,IF(Formules!$B$46&gt;2,G30/100*360)))</f>
        <v/>
      </c>
      <c r="H31" s="314"/>
      <c r="I31" s="304" t="str">
        <f>IF(Formules!$D$46=1,"",IF(Formules!$D$46=2,Formules!$A$42,Formules!$A$41))</f>
        <v/>
      </c>
      <c r="J31" s="305"/>
      <c r="K31" s="313" t="str">
        <f>IF(Formules!$D$46=1,"",IF(Formules!$D$46=2,(K30/(100*(1+Formules!$D$62)))*K14,IF(Formules!$D$46&gt;2,K30/100*360)))</f>
        <v/>
      </c>
      <c r="L31" s="314"/>
      <c r="M31" s="304" t="str">
        <f>IF(Formules!$F$46=1,"",IF(Formules!$F$46=2,Formules!$A$42,Formules!$A$41))</f>
        <v/>
      </c>
      <c r="N31" s="305"/>
      <c r="O31" s="313" t="str">
        <f>IF(Formules!$F$46=1,"",IF(Formules!$F$46=2,(O30/(100*(1+Formules!$F$62)))*O14,IF(Formules!$F$46&gt;2,O30/100*360)))</f>
        <v/>
      </c>
      <c r="P31" s="314"/>
      <c r="Q31" s="304" t="str">
        <f>IF(Formules!$H$46=1,"",IF(Formules!$H$46=2,Formules!$A$42,Formules!$A$41))</f>
        <v/>
      </c>
      <c r="R31" s="305"/>
      <c r="S31" s="313" t="str">
        <f>IF(Formules!$H$46=1,"",IF(Formules!$H$46=2,(S30/(100*(1+Formules!$H$62)))*S14,IF(Formules!$H$46&gt;2,S30/100*360)))</f>
        <v/>
      </c>
      <c r="T31" s="314"/>
    </row>
    <row r="32" spans="1:33" ht="18" customHeight="1" x14ac:dyDescent="0.2">
      <c r="A32" s="177">
        <v>3.3</v>
      </c>
      <c r="B32" s="353" t="s">
        <v>149</v>
      </c>
      <c r="C32" s="353"/>
      <c r="D32" s="353"/>
      <c r="E32" s="353"/>
      <c r="F32" s="353"/>
      <c r="G32" s="353"/>
      <c r="H32" s="353"/>
      <c r="I32" s="353"/>
      <c r="J32" s="353"/>
      <c r="K32" s="353"/>
      <c r="L32" s="353"/>
      <c r="M32" s="353"/>
      <c r="N32" s="353"/>
      <c r="O32" s="353"/>
      <c r="P32" s="353"/>
      <c r="Q32" s="306" t="s">
        <v>139</v>
      </c>
      <c r="R32" s="307"/>
      <c r="S32" s="355">
        <f>S30+O30+K30+G30</f>
        <v>0</v>
      </c>
      <c r="T32" s="356"/>
    </row>
    <row r="33" spans="1:27" ht="7.5" customHeight="1" x14ac:dyDescent="0.2">
      <c r="A33" s="354"/>
      <c r="B33" s="354"/>
      <c r="C33" s="354"/>
      <c r="D33" s="354"/>
      <c r="E33" s="354"/>
      <c r="F33" s="354"/>
      <c r="G33" s="354"/>
      <c r="H33" s="354"/>
      <c r="I33" s="354"/>
      <c r="J33" s="354"/>
      <c r="K33" s="354"/>
      <c r="L33" s="354"/>
      <c r="M33" s="354"/>
      <c r="N33" s="354"/>
      <c r="O33" s="354"/>
      <c r="P33" s="354"/>
      <c r="Q33" s="354"/>
      <c r="R33" s="354"/>
      <c r="S33" s="354"/>
      <c r="T33" s="354"/>
      <c r="AA33" s="187"/>
    </row>
    <row r="34" spans="1:27" ht="11.25" customHeight="1" x14ac:dyDescent="0.2">
      <c r="A34" s="310" t="str">
        <f>IF(OR(Formulaire!G30="voir note de bas de page",Formulaire!K30="voir note de bas de page",Formulaire!O30="voir note de bas de page",Formulaire!S30="voir note de bas de page"),"Note de bas de page: Saisie invalide: Le chiffre saisi dans la ligne 2.2b doit être inferieur au chiffre saisi dans la ligne 2.3b!","")</f>
        <v/>
      </c>
      <c r="B34" s="310"/>
      <c r="C34" s="310"/>
      <c r="D34" s="310"/>
      <c r="E34" s="310"/>
      <c r="F34" s="310"/>
      <c r="G34" s="310"/>
      <c r="H34" s="310"/>
      <c r="I34" s="310"/>
      <c r="J34" s="310"/>
      <c r="K34" s="310"/>
      <c r="L34" s="310"/>
      <c r="M34" s="310"/>
      <c r="N34" s="310"/>
      <c r="O34" s="310"/>
      <c r="P34" s="310"/>
      <c r="Q34" s="310"/>
      <c r="R34" s="310"/>
      <c r="S34" s="310"/>
      <c r="T34" s="310"/>
      <c r="AA34" s="187"/>
    </row>
    <row r="35" spans="1:27" ht="12.75" customHeight="1" x14ac:dyDescent="0.2">
      <c r="A35" s="161" t="s">
        <v>150</v>
      </c>
      <c r="B35" s="161"/>
      <c r="C35" s="161"/>
      <c r="D35" s="162"/>
      <c r="E35" s="144"/>
      <c r="F35" s="157" t="s">
        <v>113</v>
      </c>
      <c r="G35" s="144"/>
      <c r="H35" s="157"/>
      <c r="I35" s="158"/>
      <c r="J35" s="158"/>
      <c r="K35" s="159"/>
      <c r="L35" s="159"/>
      <c r="M35" s="144"/>
      <c r="N35" s="163" t="s">
        <v>114</v>
      </c>
      <c r="O35" s="144"/>
      <c r="P35" s="163"/>
      <c r="Q35" s="164"/>
      <c r="R35" s="164"/>
      <c r="S35" s="160"/>
      <c r="T35" s="160"/>
    </row>
    <row r="36" spans="1:27" ht="12.75" customHeight="1" x14ac:dyDescent="0.2">
      <c r="A36" s="292"/>
      <c r="B36" s="292"/>
      <c r="C36" s="203"/>
      <c r="D36" s="145"/>
      <c r="E36" s="145"/>
      <c r="F36" s="145"/>
      <c r="G36" s="144"/>
      <c r="H36" s="145"/>
      <c r="I36" s="158"/>
      <c r="J36" s="158"/>
      <c r="K36" s="159"/>
      <c r="L36" s="159"/>
      <c r="M36" s="144"/>
      <c r="N36" s="164"/>
      <c r="O36" s="144"/>
      <c r="P36" s="164"/>
      <c r="Q36" s="164"/>
      <c r="R36" s="164"/>
      <c r="S36" s="160"/>
      <c r="T36" s="160"/>
    </row>
    <row r="37" spans="1:27" ht="28.5" customHeight="1" x14ac:dyDescent="0.2">
      <c r="A37" s="291" t="s">
        <v>151</v>
      </c>
      <c r="B37" s="292"/>
      <c r="C37" s="292"/>
      <c r="D37" s="292"/>
      <c r="E37" s="292"/>
      <c r="F37" s="165" t="s">
        <v>98</v>
      </c>
      <c r="G37" s="165"/>
      <c r="H37" s="165"/>
      <c r="I37" s="166"/>
      <c r="J37" s="166"/>
      <c r="K37" s="167"/>
      <c r="L37" s="167"/>
      <c r="M37" s="145"/>
      <c r="N37" s="165" t="s">
        <v>98</v>
      </c>
      <c r="O37" s="165"/>
      <c r="P37" s="168"/>
      <c r="Q37" s="169"/>
      <c r="R37" s="169"/>
      <c r="S37" s="169"/>
      <c r="T37" s="169"/>
    </row>
    <row r="38" spans="1:27" ht="25.5" customHeight="1" x14ac:dyDescent="0.2">
      <c r="I38" s="37"/>
      <c r="J38" s="37"/>
      <c r="K38" s="36"/>
      <c r="L38" s="36"/>
      <c r="M38" s="41"/>
      <c r="N38" s="41"/>
      <c r="O38" s="41"/>
      <c r="P38" s="41"/>
      <c r="Q38" s="41"/>
      <c r="R38" s="41"/>
      <c r="S38" s="37"/>
      <c r="T38" s="37"/>
    </row>
    <row r="39" spans="1:27" ht="12.75" customHeight="1" x14ac:dyDescent="0.2">
      <c r="I39" s="42"/>
      <c r="J39" s="42"/>
      <c r="K39" s="43"/>
      <c r="L39" s="43"/>
      <c r="M39" s="44"/>
      <c r="N39" s="44"/>
      <c r="O39" s="44"/>
      <c r="P39" s="44"/>
      <c r="Q39" s="44"/>
      <c r="R39" s="44"/>
      <c r="S39" s="37"/>
      <c r="T39" s="37"/>
    </row>
    <row r="40" spans="1:27" x14ac:dyDescent="0.2">
      <c r="I40" s="37"/>
      <c r="J40" s="37"/>
      <c r="K40" s="37"/>
      <c r="L40" s="37"/>
      <c r="M40" s="36"/>
      <c r="N40" s="36"/>
      <c r="O40" s="36"/>
      <c r="P40" s="36"/>
      <c r="Q40" s="36"/>
      <c r="R40" s="36"/>
      <c r="S40" s="37"/>
      <c r="T40" s="37"/>
    </row>
    <row r="41" spans="1:27" x14ac:dyDescent="0.2">
      <c r="I41" s="37"/>
      <c r="J41" s="37"/>
      <c r="K41" s="37"/>
      <c r="L41" s="37"/>
      <c r="M41" s="36"/>
      <c r="N41" s="36"/>
      <c r="O41" s="36"/>
      <c r="P41" s="36"/>
      <c r="Q41" s="36"/>
      <c r="R41" s="36"/>
      <c r="S41" s="37"/>
      <c r="T41" s="37"/>
    </row>
    <row r="42" spans="1:27" x14ac:dyDescent="0.2">
      <c r="I42" s="45"/>
      <c r="J42" s="45"/>
      <c r="K42" s="45"/>
      <c r="L42" s="45"/>
      <c r="M42" s="36"/>
      <c r="N42" s="36"/>
      <c r="O42" s="36"/>
      <c r="P42" s="36"/>
      <c r="Q42" s="36"/>
      <c r="R42" s="36"/>
      <c r="S42" s="37"/>
      <c r="T42" s="37"/>
    </row>
    <row r="43" spans="1:27" x14ac:dyDescent="0.2">
      <c r="I43" s="37"/>
      <c r="J43" s="37"/>
      <c r="K43" s="37"/>
      <c r="L43" s="37"/>
      <c r="M43" s="36"/>
      <c r="N43" s="36"/>
      <c r="O43" s="36"/>
      <c r="P43" s="36"/>
      <c r="Q43" s="36"/>
      <c r="R43" s="36"/>
      <c r="S43" s="37"/>
      <c r="T43" s="37"/>
    </row>
    <row r="44" spans="1:27" ht="29.25" customHeight="1" x14ac:dyDescent="0.2">
      <c r="I44" s="37"/>
      <c r="J44" s="37"/>
      <c r="K44" s="37"/>
      <c r="L44" s="37"/>
      <c r="M44" s="36"/>
      <c r="N44" s="36"/>
      <c r="O44" s="36"/>
      <c r="P44" s="36"/>
      <c r="Q44" s="36"/>
      <c r="R44" s="36"/>
      <c r="S44" s="37"/>
      <c r="T44" s="37"/>
    </row>
    <row r="45" spans="1:27" x14ac:dyDescent="0.2">
      <c r="I45" s="37"/>
      <c r="J45" s="37"/>
      <c r="K45" s="37"/>
      <c r="L45" s="37"/>
      <c r="M45" s="36"/>
      <c r="N45" s="36"/>
      <c r="O45" s="36"/>
      <c r="P45" s="36"/>
      <c r="Q45" s="36"/>
      <c r="R45" s="36"/>
      <c r="S45" s="37"/>
      <c r="T45" s="37"/>
    </row>
    <row r="46" spans="1:27" x14ac:dyDescent="0.2">
      <c r="I46" s="37"/>
      <c r="J46" s="37"/>
      <c r="K46" s="37"/>
      <c r="L46" s="37"/>
      <c r="M46" s="36"/>
      <c r="N46" s="36"/>
      <c r="O46" s="36"/>
      <c r="P46" s="36"/>
      <c r="Q46" s="36"/>
      <c r="R46" s="36"/>
      <c r="S46" s="37"/>
      <c r="T46" s="37"/>
    </row>
    <row r="47" spans="1:27" x14ac:dyDescent="0.2">
      <c r="I47" s="37"/>
      <c r="J47" s="37"/>
      <c r="K47" s="37"/>
      <c r="L47" s="37"/>
      <c r="M47" s="36"/>
      <c r="N47" s="36"/>
      <c r="O47" s="36"/>
      <c r="P47" s="36"/>
      <c r="Q47" s="36"/>
      <c r="R47" s="36"/>
      <c r="S47" s="37"/>
      <c r="T47" s="37"/>
    </row>
    <row r="48" spans="1:27" x14ac:dyDescent="0.2">
      <c r="I48" s="37"/>
      <c r="J48" s="37"/>
      <c r="K48" s="37"/>
      <c r="L48" s="37"/>
      <c r="M48" s="36"/>
      <c r="N48" s="36"/>
      <c r="O48" s="36"/>
      <c r="P48" s="36"/>
      <c r="Q48" s="36"/>
      <c r="R48" s="36"/>
      <c r="S48" s="37"/>
      <c r="T48" s="37"/>
    </row>
    <row r="49" spans="1:20" x14ac:dyDescent="0.2">
      <c r="I49" s="37"/>
      <c r="J49" s="37"/>
      <c r="K49" s="37"/>
      <c r="L49" s="37"/>
      <c r="M49" s="36"/>
      <c r="N49" s="36"/>
      <c r="O49" s="36"/>
      <c r="P49" s="36"/>
      <c r="Q49" s="36"/>
      <c r="R49" s="36"/>
      <c r="S49" s="37"/>
      <c r="T49" s="37"/>
    </row>
    <row r="50" spans="1:20" ht="24" customHeight="1" x14ac:dyDescent="0.2">
      <c r="I50" s="37"/>
      <c r="J50" s="37"/>
      <c r="K50" s="37"/>
      <c r="L50" s="37"/>
      <c r="M50" s="36"/>
      <c r="N50" s="36"/>
      <c r="O50" s="36"/>
      <c r="P50" s="36"/>
      <c r="Q50" s="36"/>
      <c r="R50" s="36"/>
      <c r="S50" s="37"/>
      <c r="T50" s="37"/>
    </row>
    <row r="51" spans="1:20" ht="9.75" customHeight="1" x14ac:dyDescent="0.2">
      <c r="I51" s="37"/>
      <c r="J51" s="37"/>
      <c r="K51" s="37"/>
      <c r="L51" s="37"/>
      <c r="M51" s="46"/>
      <c r="N51" s="46"/>
      <c r="O51" s="46"/>
      <c r="P51" s="46"/>
      <c r="Q51" s="46"/>
      <c r="R51" s="46"/>
      <c r="S51" s="37"/>
      <c r="T51" s="37"/>
    </row>
    <row r="52" spans="1:20" ht="25.5" customHeight="1" x14ac:dyDescent="0.2">
      <c r="I52" s="37"/>
      <c r="J52" s="37"/>
      <c r="K52" s="37"/>
      <c r="L52" s="37"/>
      <c r="M52" s="36"/>
      <c r="N52" s="36"/>
      <c r="O52" s="36"/>
      <c r="P52" s="36"/>
      <c r="Q52" s="36"/>
      <c r="R52" s="36"/>
      <c r="S52" s="37"/>
      <c r="T52" s="37"/>
    </row>
    <row r="53" spans="1:20" ht="9" customHeight="1" x14ac:dyDescent="0.2">
      <c r="I53" s="37"/>
      <c r="J53" s="37"/>
      <c r="K53" s="37"/>
      <c r="L53" s="37"/>
      <c r="M53" s="43"/>
      <c r="N53" s="43"/>
      <c r="O53" s="43"/>
      <c r="P53" s="43"/>
      <c r="Q53" s="43"/>
      <c r="R53" s="43"/>
      <c r="S53" s="37"/>
      <c r="T53" s="37"/>
    </row>
    <row r="54" spans="1:20" x14ac:dyDescent="0.2">
      <c r="I54" s="37"/>
      <c r="J54" s="37"/>
      <c r="K54" s="37"/>
      <c r="L54" s="37"/>
      <c r="M54" s="37"/>
      <c r="N54" s="37"/>
      <c r="O54" s="37"/>
      <c r="P54" s="37"/>
      <c r="Q54" s="37"/>
      <c r="R54" s="37"/>
      <c r="S54" s="37"/>
      <c r="T54" s="37"/>
    </row>
    <row r="55" spans="1:20" s="8" customFormat="1" ht="13.5" customHeight="1" x14ac:dyDescent="0.2">
      <c r="A55" s="11"/>
      <c r="B55" s="11"/>
      <c r="C55" s="11"/>
      <c r="D55" s="11"/>
      <c r="E55" s="11"/>
      <c r="F55" s="11"/>
      <c r="G55" s="11"/>
      <c r="H55" s="11"/>
      <c r="I55" s="37"/>
      <c r="J55" s="37"/>
      <c r="K55" s="37"/>
      <c r="L55" s="37"/>
      <c r="M55" s="37"/>
      <c r="N55" s="37"/>
      <c r="O55" s="37"/>
      <c r="P55" s="37"/>
      <c r="Q55" s="37"/>
      <c r="R55" s="37"/>
      <c r="S55" s="45"/>
      <c r="T55" s="45"/>
    </row>
    <row r="56" spans="1:20" x14ac:dyDescent="0.2">
      <c r="I56" s="37"/>
      <c r="J56" s="37"/>
      <c r="K56" s="37"/>
      <c r="L56" s="37"/>
      <c r="M56" s="45"/>
      <c r="N56" s="45"/>
      <c r="O56" s="45"/>
      <c r="P56" s="45"/>
      <c r="Q56" s="45"/>
      <c r="R56" s="45"/>
      <c r="S56" s="37"/>
      <c r="T56" s="37"/>
    </row>
    <row r="57" spans="1:20" ht="9.75" customHeight="1" x14ac:dyDescent="0.2">
      <c r="I57" s="37"/>
      <c r="J57" s="37"/>
      <c r="K57" s="37"/>
      <c r="L57" s="37"/>
      <c r="M57" s="37"/>
      <c r="N57" s="37"/>
      <c r="O57" s="37"/>
      <c r="P57" s="37"/>
      <c r="Q57" s="37"/>
      <c r="R57" s="37"/>
      <c r="S57" s="37"/>
      <c r="T57" s="37"/>
    </row>
    <row r="58" spans="1:20" ht="9.75" customHeight="1" x14ac:dyDescent="0.2">
      <c r="I58" s="37"/>
      <c r="J58" s="37"/>
      <c r="K58" s="37"/>
      <c r="L58" s="37"/>
      <c r="M58" s="37"/>
      <c r="N58" s="37"/>
      <c r="O58" s="37"/>
      <c r="P58" s="37"/>
      <c r="Q58" s="37"/>
      <c r="R58" s="37"/>
      <c r="S58" s="37"/>
      <c r="T58" s="37"/>
    </row>
    <row r="59" spans="1:20" x14ac:dyDescent="0.2">
      <c r="I59" s="37"/>
      <c r="J59" s="37"/>
      <c r="K59" s="37"/>
      <c r="L59" s="37"/>
      <c r="M59" s="37"/>
      <c r="N59" s="37"/>
      <c r="O59" s="37"/>
      <c r="P59" s="37"/>
      <c r="Q59" s="37"/>
      <c r="R59" s="37"/>
      <c r="S59" s="37"/>
      <c r="T59" s="37"/>
    </row>
    <row r="60" spans="1:20" x14ac:dyDescent="0.2">
      <c r="I60" s="37"/>
      <c r="J60" s="37"/>
      <c r="K60" s="37"/>
      <c r="L60" s="37"/>
      <c r="M60" s="37"/>
      <c r="N60" s="37"/>
      <c r="O60" s="37"/>
      <c r="P60" s="37"/>
      <c r="Q60" s="37"/>
      <c r="R60" s="37"/>
      <c r="S60" s="37"/>
      <c r="T60" s="37"/>
    </row>
    <row r="61" spans="1:20" ht="22.5" customHeight="1" x14ac:dyDescent="0.2">
      <c r="I61" s="37"/>
      <c r="J61" s="37"/>
      <c r="K61" s="37"/>
      <c r="L61" s="37"/>
      <c r="M61" s="37"/>
      <c r="N61" s="37"/>
      <c r="O61" s="37"/>
      <c r="P61" s="37"/>
      <c r="Q61" s="37"/>
      <c r="R61" s="37"/>
      <c r="S61" s="37"/>
      <c r="T61" s="37"/>
    </row>
    <row r="62" spans="1:20" ht="24.75" hidden="1" customHeight="1" x14ac:dyDescent="0.2">
      <c r="I62" s="37"/>
      <c r="J62" s="37"/>
      <c r="K62" s="37"/>
      <c r="L62" s="37"/>
      <c r="M62" s="37"/>
      <c r="N62" s="37"/>
      <c r="O62" s="37"/>
      <c r="P62" s="37"/>
      <c r="Q62" s="37"/>
      <c r="R62" s="37"/>
      <c r="S62" s="37"/>
      <c r="T62" s="37"/>
    </row>
    <row r="63" spans="1:20" ht="24.75" customHeight="1" x14ac:dyDescent="0.2">
      <c r="I63" s="37"/>
      <c r="J63" s="37"/>
      <c r="K63" s="37"/>
      <c r="L63" s="37"/>
      <c r="M63" s="37"/>
      <c r="N63" s="37"/>
      <c r="O63" s="37"/>
      <c r="P63" s="37"/>
      <c r="Q63" s="37"/>
      <c r="R63" s="37"/>
      <c r="S63" s="37"/>
      <c r="T63" s="37"/>
    </row>
    <row r="64" spans="1:20" ht="5.25" customHeight="1" x14ac:dyDescent="0.2">
      <c r="I64" s="37"/>
      <c r="J64" s="37"/>
      <c r="K64" s="37"/>
      <c r="L64" s="37"/>
      <c r="M64" s="37"/>
      <c r="N64" s="37"/>
      <c r="O64" s="37"/>
      <c r="P64" s="37"/>
      <c r="Q64" s="37"/>
      <c r="R64" s="37"/>
      <c r="S64" s="37"/>
      <c r="T64" s="37"/>
    </row>
    <row r="65" spans="9:20" x14ac:dyDescent="0.2">
      <c r="I65" s="37"/>
      <c r="J65" s="37"/>
      <c r="K65" s="37"/>
      <c r="L65" s="37"/>
      <c r="M65" s="37"/>
      <c r="N65" s="37"/>
      <c r="O65" s="37"/>
      <c r="P65" s="37"/>
      <c r="Q65" s="37"/>
      <c r="R65" s="37"/>
      <c r="S65" s="37"/>
      <c r="T65" s="37"/>
    </row>
    <row r="66" spans="9:20" x14ac:dyDescent="0.2">
      <c r="I66" s="37"/>
      <c r="J66" s="37"/>
      <c r="K66" s="37"/>
      <c r="L66" s="37"/>
      <c r="M66" s="37"/>
      <c r="N66" s="37"/>
      <c r="O66" s="37"/>
      <c r="P66" s="37"/>
      <c r="Q66" s="37"/>
      <c r="R66" s="37"/>
      <c r="S66" s="37"/>
      <c r="T66" s="37"/>
    </row>
    <row r="67" spans="9:20" ht="19.5" customHeight="1" x14ac:dyDescent="0.2">
      <c r="I67" s="37"/>
      <c r="J67" s="37"/>
      <c r="K67" s="37"/>
      <c r="L67" s="37"/>
      <c r="M67" s="37"/>
      <c r="N67" s="37"/>
      <c r="O67" s="37"/>
      <c r="P67" s="37"/>
      <c r="Q67" s="37"/>
      <c r="R67" s="37"/>
      <c r="S67" s="37"/>
      <c r="T67" s="37"/>
    </row>
    <row r="68" spans="9:20" x14ac:dyDescent="0.2">
      <c r="I68" s="37"/>
      <c r="J68" s="37"/>
      <c r="K68" s="37"/>
      <c r="L68" s="37"/>
      <c r="M68" s="37"/>
      <c r="N68" s="37"/>
      <c r="O68" s="37"/>
      <c r="P68" s="37"/>
      <c r="Q68" s="37"/>
      <c r="R68" s="37"/>
      <c r="S68" s="37"/>
      <c r="T68" s="37"/>
    </row>
    <row r="69" spans="9:20" ht="13.5" customHeight="1" x14ac:dyDescent="0.2">
      <c r="I69" s="37"/>
      <c r="J69" s="37"/>
      <c r="K69" s="37"/>
      <c r="L69" s="37"/>
      <c r="M69" s="37"/>
      <c r="N69" s="37"/>
      <c r="O69" s="37"/>
      <c r="P69" s="37"/>
      <c r="Q69" s="37"/>
      <c r="R69" s="37"/>
      <c r="S69" s="37"/>
      <c r="T69" s="37"/>
    </row>
    <row r="70" spans="9:20" x14ac:dyDescent="0.2">
      <c r="I70" s="37"/>
      <c r="J70" s="37"/>
      <c r="K70" s="37"/>
      <c r="L70" s="37"/>
      <c r="M70" s="37"/>
      <c r="N70" s="37"/>
      <c r="O70" s="37"/>
      <c r="P70" s="37"/>
      <c r="Q70" s="37"/>
      <c r="R70" s="37"/>
      <c r="S70" s="37"/>
      <c r="T70" s="37"/>
    </row>
  </sheetData>
  <sheetProtection algorithmName="SHA-512" hashValue="tnI5ngTwbZBqCTzjcaDFQIpZvsn4e3l5qk4KJPVppBzB1a1Or7fLTztx+oz4iO6AhhWqABHW/8g36SDmyE8+xg==" saltValue="rec+1yhbQQy0VKyotu6ZGw==" spinCount="100000" sheet="1" formatColumns="0" formatRows="0"/>
  <mergeCells count="105">
    <mergeCell ref="B32:P32"/>
    <mergeCell ref="A33:T33"/>
    <mergeCell ref="S32:T32"/>
    <mergeCell ref="S30:T30"/>
    <mergeCell ref="O30:P30"/>
    <mergeCell ref="G30:H30"/>
    <mergeCell ref="Q32:R32"/>
    <mergeCell ref="O31:P31"/>
    <mergeCell ref="Q31:R31"/>
    <mergeCell ref="M30:N30"/>
    <mergeCell ref="Q4:R4"/>
    <mergeCell ref="Q12:R12"/>
    <mergeCell ref="Q14:R14"/>
    <mergeCell ref="Q6:T6"/>
    <mergeCell ref="M6:P6"/>
    <mergeCell ref="I6:L6"/>
    <mergeCell ref="I11:L11"/>
    <mergeCell ref="Q11:T11"/>
    <mergeCell ref="Q13:R13"/>
    <mergeCell ref="O12:P13"/>
    <mergeCell ref="M13:N13"/>
    <mergeCell ref="S27:T27"/>
    <mergeCell ref="S28:T28"/>
    <mergeCell ref="M14:N14"/>
    <mergeCell ref="O14:P14"/>
    <mergeCell ref="K12:L13"/>
    <mergeCell ref="I12:J12"/>
    <mergeCell ref="S12:T13"/>
    <mergeCell ref="B28:D28"/>
    <mergeCell ref="B22:D22"/>
    <mergeCell ref="B17:D17"/>
    <mergeCell ref="B19:D19"/>
    <mergeCell ref="B18:D18"/>
    <mergeCell ref="B23:D23"/>
    <mergeCell ref="B25:D25"/>
    <mergeCell ref="B27:D27"/>
    <mergeCell ref="B26:D26"/>
    <mergeCell ref="E15:F15"/>
    <mergeCell ref="B20:D20"/>
    <mergeCell ref="B21:D21"/>
    <mergeCell ref="A15:D15"/>
    <mergeCell ref="E14:F14"/>
    <mergeCell ref="A3:B3"/>
    <mergeCell ref="A4:C4"/>
    <mergeCell ref="E4:H4"/>
    <mergeCell ref="B13:D13"/>
    <mergeCell ref="E12:F12"/>
    <mergeCell ref="M12:N12"/>
    <mergeCell ref="E6:H6"/>
    <mergeCell ref="E11:H11"/>
    <mergeCell ref="I13:J13"/>
    <mergeCell ref="J4:M4"/>
    <mergeCell ref="A6:D6"/>
    <mergeCell ref="B7:D7"/>
    <mergeCell ref="B8:D8"/>
    <mergeCell ref="B10:D10"/>
    <mergeCell ref="J3:M3"/>
    <mergeCell ref="A37:E37"/>
    <mergeCell ref="M11:P11"/>
    <mergeCell ref="B11:D11"/>
    <mergeCell ref="B12:D12"/>
    <mergeCell ref="B14:D14"/>
    <mergeCell ref="B24:D24"/>
    <mergeCell ref="A36:B36"/>
    <mergeCell ref="B29:D29"/>
    <mergeCell ref="G14:H14"/>
    <mergeCell ref="E31:F31"/>
    <mergeCell ref="I30:J30"/>
    <mergeCell ref="E30:F30"/>
    <mergeCell ref="E13:F13"/>
    <mergeCell ref="E25:F25"/>
    <mergeCell ref="A34:T34"/>
    <mergeCell ref="Q30:R30"/>
    <mergeCell ref="K30:L30"/>
    <mergeCell ref="G31:H31"/>
    <mergeCell ref="I31:J31"/>
    <mergeCell ref="K31:L31"/>
    <mergeCell ref="M31:N31"/>
    <mergeCell ref="S31:T31"/>
    <mergeCell ref="B30:D30"/>
    <mergeCell ref="B31:D31"/>
    <mergeCell ref="S29:T29"/>
    <mergeCell ref="G29:H29"/>
    <mergeCell ref="K29:L29"/>
    <mergeCell ref="G28:H28"/>
    <mergeCell ref="K28:L28"/>
    <mergeCell ref="O28:P28"/>
    <mergeCell ref="O29:P29"/>
    <mergeCell ref="G12:H13"/>
    <mergeCell ref="G27:H27"/>
    <mergeCell ref="K27:L27"/>
    <mergeCell ref="I25:J25"/>
    <mergeCell ref="I14:J14"/>
    <mergeCell ref="G15:H15"/>
    <mergeCell ref="O27:P27"/>
    <mergeCell ref="K14:L14"/>
    <mergeCell ref="S15:T15"/>
    <mergeCell ref="Q15:R15"/>
    <mergeCell ref="K15:L15"/>
    <mergeCell ref="O15:P15"/>
    <mergeCell ref="M15:N15"/>
    <mergeCell ref="Q25:R25"/>
    <mergeCell ref="M25:N25"/>
    <mergeCell ref="S14:T14"/>
    <mergeCell ref="I15:J15"/>
  </mergeCells>
  <phoneticPr fontId="0" type="noConversion"/>
  <conditionalFormatting sqref="O23:O28 K23:K28 L23:L26 G27:G28 G7:H9 S23:S28 T23:T26 P23:P26 G22:H26">
    <cfRule type="expression" dxfId="68" priority="28" stopIfTrue="1">
      <formula>AND(#REF!&gt;1,#REF!&gt;0)</formula>
    </cfRule>
  </conditionalFormatting>
  <conditionalFormatting sqref="M28:N28 M22:N22 M24:N24 K7:N9 N10 M10:M11">
    <cfRule type="expression" dxfId="67" priority="29" stopIfTrue="1">
      <formula>AND($Q$4&gt;0,$Q$4&lt;DATE(1946,8,1),#REF!=1)</formula>
    </cfRule>
  </conditionalFormatting>
  <conditionalFormatting sqref="Q28">
    <cfRule type="expression" dxfId="66" priority="30" stopIfTrue="1">
      <formula>AND(#REF!&gt;1,#REF!&gt;0)</formula>
    </cfRule>
  </conditionalFormatting>
  <conditionalFormatting sqref="R28">
    <cfRule type="expression" dxfId="65" priority="31" stopIfTrue="1">
      <formula>AND(#REF!&gt;1,#REF!&gt;0)</formula>
    </cfRule>
  </conditionalFormatting>
  <conditionalFormatting sqref="Q24">
    <cfRule type="expression" dxfId="64" priority="32" stopIfTrue="1">
      <formula>AND(#REF!&gt;1,#REF!&gt;0)</formula>
    </cfRule>
  </conditionalFormatting>
  <conditionalFormatting sqref="R24">
    <cfRule type="expression" dxfId="63" priority="33" stopIfTrue="1">
      <formula>AND(#REF!&gt;1,#REF!&gt;0)</formula>
    </cfRule>
  </conditionalFormatting>
  <conditionalFormatting sqref="Q22">
    <cfRule type="expression" dxfId="62" priority="34" stopIfTrue="1">
      <formula>AND(#REF!&gt;1,#REF!&gt;0)</formula>
    </cfRule>
  </conditionalFormatting>
  <conditionalFormatting sqref="R22">
    <cfRule type="expression" dxfId="61" priority="35" stopIfTrue="1">
      <formula>AND(#REF!&gt;1,#REF!&gt;0)</formula>
    </cfRule>
  </conditionalFormatting>
  <conditionalFormatting sqref="A33">
    <cfRule type="expression" dxfId="60" priority="37" stopIfTrue="1">
      <formula>"wenn(Formular!$Q$4&lt;DATUM(1946;8;1);Formeln!$B$59=WAHR)"</formula>
    </cfRule>
  </conditionalFormatting>
  <conditionalFormatting sqref="E21:F21 I21:J21 M21:N21 Q21:R21">
    <cfRule type="expression" dxfId="59" priority="38" stopIfTrue="1">
      <formula>E20&lt;&gt;0</formula>
    </cfRule>
  </conditionalFormatting>
  <conditionalFormatting sqref="E20">
    <cfRule type="expression" dxfId="58" priority="14" stopIfTrue="1">
      <formula>$E$19&lt;&gt;0</formula>
    </cfRule>
    <cfRule type="expression" dxfId="57" priority="39" stopIfTrue="1">
      <formula>$E$21&lt;&gt;0</formula>
    </cfRule>
  </conditionalFormatting>
  <conditionalFormatting sqref="F20">
    <cfRule type="expression" dxfId="56" priority="13" stopIfTrue="1">
      <formula>$F$19&lt;&gt;0</formula>
    </cfRule>
    <cfRule type="expression" dxfId="55" priority="40" stopIfTrue="1">
      <formula>$F$21&lt;&gt;0</formula>
    </cfRule>
  </conditionalFormatting>
  <conditionalFormatting sqref="I20">
    <cfRule type="expression" dxfId="54" priority="41" stopIfTrue="1">
      <formula>$I$21&lt;&gt;0</formula>
    </cfRule>
  </conditionalFormatting>
  <conditionalFormatting sqref="J20">
    <cfRule type="expression" dxfId="53" priority="42" stopIfTrue="1">
      <formula>$J$21&lt;&gt;0</formula>
    </cfRule>
  </conditionalFormatting>
  <conditionalFormatting sqref="M20">
    <cfRule type="expression" dxfId="52" priority="43" stopIfTrue="1">
      <formula>$M$21&lt;&gt;0</formula>
    </cfRule>
  </conditionalFormatting>
  <conditionalFormatting sqref="N20">
    <cfRule type="expression" dxfId="51" priority="44" stopIfTrue="1">
      <formula>$N$21&lt;&gt;0</formula>
    </cfRule>
  </conditionalFormatting>
  <conditionalFormatting sqref="Q20">
    <cfRule type="expression" dxfId="50" priority="45" stopIfTrue="1">
      <formula>$Q$21&lt;&gt;0</formula>
    </cfRule>
  </conditionalFormatting>
  <conditionalFormatting sqref="R20">
    <cfRule type="expression" dxfId="49" priority="46" stopIfTrue="1">
      <formula>$R$21&lt;&gt;0</formula>
    </cfRule>
  </conditionalFormatting>
  <conditionalFormatting sqref="S10">
    <cfRule type="expression" dxfId="48" priority="47" stopIfTrue="1">
      <formula>AND(#REF!&gt;1,#REF!&gt;0)</formula>
    </cfRule>
  </conditionalFormatting>
  <conditionalFormatting sqref="T10">
    <cfRule type="expression" dxfId="47" priority="48" stopIfTrue="1">
      <formula>AND(#REF!&gt;1,#REF!&gt;0)</formula>
    </cfRule>
  </conditionalFormatting>
  <conditionalFormatting sqref="Q10">
    <cfRule type="expression" dxfId="46" priority="49" stopIfTrue="1">
      <formula>AND(#REF!&gt;1,#REF!&gt;0)</formula>
    </cfRule>
  </conditionalFormatting>
  <conditionalFormatting sqref="R10">
    <cfRule type="expression" dxfId="45" priority="50" stopIfTrue="1">
      <formula>AND(#REF!&gt;1,#REF!&gt;0)</formula>
    </cfRule>
  </conditionalFormatting>
  <conditionalFormatting sqref="O7:P10">
    <cfRule type="expression" dxfId="44" priority="51" stopIfTrue="1">
      <formula>AND($Q$4&gt;0,$Q$4&lt;DATE(1946,8,1),#REF!=1)</formula>
    </cfRule>
  </conditionalFormatting>
  <conditionalFormatting sqref="Q11">
    <cfRule type="expression" dxfId="43" priority="52" stopIfTrue="1">
      <formula>AND(#REF!&gt;1,#REF!&gt;0)</formula>
    </cfRule>
  </conditionalFormatting>
  <conditionalFormatting sqref="S8">
    <cfRule type="expression" dxfId="42" priority="53" stopIfTrue="1">
      <formula>AND(#REF!&gt;1,#REF!&gt;0)</formula>
    </cfRule>
  </conditionalFormatting>
  <conditionalFormatting sqref="T8">
    <cfRule type="expression" dxfId="41" priority="54" stopIfTrue="1">
      <formula>AND(#REF!&gt;1,#REF!&gt;0)</formula>
    </cfRule>
  </conditionalFormatting>
  <conditionalFormatting sqref="Q8">
    <cfRule type="expression" dxfId="40" priority="55" stopIfTrue="1">
      <formula>AND(#REF!&gt;1,#REF!&gt;0)</formula>
    </cfRule>
  </conditionalFormatting>
  <conditionalFormatting sqref="R8">
    <cfRule type="expression" dxfId="39" priority="56" stopIfTrue="1">
      <formula>AND(#REF!&gt;1,#REF!&gt;0)</formula>
    </cfRule>
  </conditionalFormatting>
  <conditionalFormatting sqref="S9">
    <cfRule type="expression" dxfId="38" priority="57" stopIfTrue="1">
      <formula>AND(#REF!&gt;1,#REF!&gt;0)</formula>
    </cfRule>
  </conditionalFormatting>
  <conditionalFormatting sqref="T9">
    <cfRule type="expression" dxfId="37" priority="58" stopIfTrue="1">
      <formula>AND(#REF!&gt;1,#REF!&gt;0)</formula>
    </cfRule>
  </conditionalFormatting>
  <conditionalFormatting sqref="Q9">
    <cfRule type="expression" dxfId="36" priority="59" stopIfTrue="1">
      <formula>AND(#REF!&gt;1,#REF!&gt;0)</formula>
    </cfRule>
  </conditionalFormatting>
  <conditionalFormatting sqref="R9">
    <cfRule type="expression" dxfId="35" priority="60" stopIfTrue="1">
      <formula>AND(#REF!&gt;1,#REF!&gt;0)</formula>
    </cfRule>
  </conditionalFormatting>
  <conditionalFormatting sqref="S7:T7">
    <cfRule type="expression" dxfId="34" priority="61" stopIfTrue="1">
      <formula>AND(#REF!&gt;1,#REF!&gt;0)</formula>
    </cfRule>
  </conditionalFormatting>
  <conditionalFormatting sqref="Q7:R7">
    <cfRule type="expression" dxfId="33" priority="62" stopIfTrue="1">
      <formula>AND(#REF!&gt;1,#REF!&gt;0)</formula>
    </cfRule>
  </conditionalFormatting>
  <conditionalFormatting sqref="F19">
    <cfRule type="expression" dxfId="32" priority="64" stopIfTrue="1">
      <formula>($F$18&lt;&gt;0)</formula>
    </cfRule>
  </conditionalFormatting>
  <conditionalFormatting sqref="J19">
    <cfRule type="expression" dxfId="31" priority="65" stopIfTrue="1">
      <formula>$J$18&lt;&gt;0</formula>
    </cfRule>
  </conditionalFormatting>
  <conditionalFormatting sqref="I19">
    <cfRule type="expression" dxfId="30" priority="66" stopIfTrue="1">
      <formula>$I$18&lt;&gt;0</formula>
    </cfRule>
  </conditionalFormatting>
  <conditionalFormatting sqref="M19">
    <cfRule type="expression" dxfId="29" priority="67" stopIfTrue="1">
      <formula>$M$18&lt;&gt;0</formula>
    </cfRule>
  </conditionalFormatting>
  <conditionalFormatting sqref="N19">
    <cfRule type="expression" dxfId="28" priority="68" stopIfTrue="1">
      <formula>$N$18&lt;&gt;0</formula>
    </cfRule>
  </conditionalFormatting>
  <conditionalFormatting sqref="Q19">
    <cfRule type="expression" dxfId="27" priority="69" stopIfTrue="1">
      <formula>$Q$18&lt;&gt;0</formula>
    </cfRule>
  </conditionalFormatting>
  <conditionalFormatting sqref="R19">
    <cfRule type="expression" dxfId="26" priority="70" stopIfTrue="1">
      <formula>$R$18&lt;&gt;0</formula>
    </cfRule>
  </conditionalFormatting>
  <conditionalFormatting sqref="E19">
    <cfRule type="expression" dxfId="25" priority="71" stopIfTrue="1">
      <formula>E18&lt;&gt;0</formula>
    </cfRule>
  </conditionalFormatting>
  <conditionalFormatting sqref="E18">
    <cfRule type="expression" dxfId="24" priority="72" stopIfTrue="1">
      <formula>E19&lt;&gt;0</formula>
    </cfRule>
  </conditionalFormatting>
  <conditionalFormatting sqref="F18 I18:J18 M18:N18 Q18:R18">
    <cfRule type="expression" dxfId="23" priority="73" stopIfTrue="1">
      <formula>F19&lt;&gt;0</formula>
    </cfRule>
  </conditionalFormatting>
  <conditionalFormatting sqref="E12:F12 E14:F14">
    <cfRule type="expression" dxfId="22" priority="76" stopIfTrue="1">
      <formula>$U$7&gt;2</formula>
    </cfRule>
  </conditionalFormatting>
  <conditionalFormatting sqref="I12:J12 I14:J14">
    <cfRule type="expression" dxfId="21" priority="77" stopIfTrue="1">
      <formula>$V$7&gt;2</formula>
    </cfRule>
  </conditionalFormatting>
  <conditionalFormatting sqref="M12:N12 M14:N14">
    <cfRule type="expression" dxfId="20" priority="84" stopIfTrue="1">
      <formula>$W$7&gt;2</formula>
    </cfRule>
  </conditionalFormatting>
  <conditionalFormatting sqref="Q12:R12 Q14:R14">
    <cfRule type="expression" dxfId="19" priority="85" stopIfTrue="1">
      <formula>$X$7&gt;2</formula>
    </cfRule>
  </conditionalFormatting>
  <conditionalFormatting sqref="M13:N13">
    <cfRule type="expression" dxfId="18" priority="24" stopIfTrue="1">
      <formula>$Q$4&gt;=DATE(1946,8,1)</formula>
    </cfRule>
    <cfRule type="expression" dxfId="17" priority="25" stopIfTrue="1">
      <formula>$X$7&gt;2</formula>
    </cfRule>
  </conditionalFormatting>
  <conditionalFormatting sqref="E13:F13">
    <cfRule type="expression" dxfId="16" priority="20" stopIfTrue="1">
      <formula>$Q$4&gt;=DATE(1946,8,1)</formula>
    </cfRule>
    <cfRule type="expression" dxfId="15" priority="21" stopIfTrue="1">
      <formula>$X$7&gt;2</formula>
    </cfRule>
  </conditionalFormatting>
  <conditionalFormatting sqref="I13:J13">
    <cfRule type="expression" dxfId="14" priority="18" stopIfTrue="1">
      <formula>$Q$4&gt;=DATE(1946,8,1)</formula>
    </cfRule>
    <cfRule type="expression" dxfId="13" priority="19" stopIfTrue="1">
      <formula>$X$7&gt;2</formula>
    </cfRule>
  </conditionalFormatting>
  <conditionalFormatting sqref="Q13:R13">
    <cfRule type="expression" dxfId="12" priority="16" stopIfTrue="1">
      <formula>$Q$4&gt;=DATE(1946,8,1)</formula>
    </cfRule>
    <cfRule type="expression" dxfId="11" priority="17" stopIfTrue="1">
      <formula>$X$7&gt;2</formula>
    </cfRule>
  </conditionalFormatting>
  <conditionalFormatting sqref="G30:H30">
    <cfRule type="cellIs" dxfId="10" priority="15" stopIfTrue="1" operator="equal">
      <formula>"voir note de bas de page"</formula>
    </cfRule>
  </conditionalFormatting>
  <conditionalFormatting sqref="K22:L22">
    <cfRule type="expression" dxfId="9" priority="12" stopIfTrue="1">
      <formula>AND(#REF!&gt;1,#REF!&gt;0)</formula>
    </cfRule>
  </conditionalFormatting>
  <conditionalFormatting sqref="K30:L30">
    <cfRule type="cellIs" dxfId="8" priority="11" stopIfTrue="1" operator="equal">
      <formula>"voir note de bas de page"</formula>
    </cfRule>
  </conditionalFormatting>
  <conditionalFormatting sqref="O30:P30">
    <cfRule type="cellIs" dxfId="7" priority="9" stopIfTrue="1" operator="equal">
      <formula>"voir note de bas de page"</formula>
    </cfRule>
  </conditionalFormatting>
  <conditionalFormatting sqref="S30:T30">
    <cfRule type="cellIs" dxfId="6" priority="7" stopIfTrue="1" operator="equal">
      <formula>"voir note de bas de page"</formula>
    </cfRule>
  </conditionalFormatting>
  <conditionalFormatting sqref="O22:P22">
    <cfRule type="expression" dxfId="5" priority="6" stopIfTrue="1">
      <formula>AND(#REF!&gt;1,#REF!&gt;0)</formula>
    </cfRule>
  </conditionalFormatting>
  <conditionalFormatting sqref="S22:T22">
    <cfRule type="expression" dxfId="4" priority="5" stopIfTrue="1">
      <formula>AND(#REF!&gt;1,#REF!&gt;0)</formula>
    </cfRule>
  </conditionalFormatting>
  <conditionalFormatting sqref="A22:A28 A7:A14">
    <cfRule type="expression" dxfId="3" priority="2" stopIfTrue="1">
      <formula>AND($Q$4&gt;0,Q$4&lt;DATE(1946,8,1),#REF!=1)</formula>
    </cfRule>
  </conditionalFormatting>
  <conditionalFormatting sqref="A16:A17">
    <cfRule type="expression" dxfId="2" priority="3" stopIfTrue="1">
      <formula>AND($Q$4&gt;0,Q$4&lt;DATE(1946,8,1),#REF!=1)</formula>
    </cfRule>
  </conditionalFormatting>
  <conditionalFormatting sqref="C9 B7:B14 B22:B28">
    <cfRule type="expression" dxfId="1" priority="4" stopIfTrue="1">
      <formula>AND(#REF!&gt;1,#REF!&gt;0)</formula>
    </cfRule>
  </conditionalFormatting>
  <conditionalFormatting sqref="E6 Q6 M6 I6">
    <cfRule type="expression" dxfId="0" priority="1" stopIfTrue="1">
      <formula>AND(#REF!&gt;1,#REF!&gt;0)</formula>
    </cfRule>
  </conditionalFormatting>
  <pageMargins left="0.31496062992125984" right="0.27559055118110237" top="0.55118110236220474" bottom="0.62992125984251968" header="0.23622047244094491" footer="0.47244094488188981"/>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locked="0" defaultSize="0" autoFill="0" autoLine="0" autoPict="0">
                <anchor moveWithCells="1">
                  <from>
                    <xdr:col>4</xdr:col>
                    <xdr:colOff>297180</xdr:colOff>
                    <xdr:row>23</xdr:row>
                    <xdr:rowOff>7620</xdr:rowOff>
                  </from>
                  <to>
                    <xdr:col>5</xdr:col>
                    <xdr:colOff>266700</xdr:colOff>
                    <xdr:row>24</xdr:row>
                    <xdr:rowOff>0</xdr:rowOff>
                  </to>
                </anchor>
              </controlPr>
            </control>
          </mc:Choice>
        </mc:AlternateContent>
        <mc:AlternateContent xmlns:mc="http://schemas.openxmlformats.org/markup-compatibility/2006">
          <mc:Choice Requires="x14">
            <control shapeId="2061" r:id="rId5" name="Drop Down 13">
              <controlPr locked="0" defaultSize="0" autoLine="0" autoPict="0">
                <anchor moveWithCells="1">
                  <from>
                    <xdr:col>4</xdr:col>
                    <xdr:colOff>7620</xdr:colOff>
                    <xdr:row>6</xdr:row>
                    <xdr:rowOff>7620</xdr:rowOff>
                  </from>
                  <to>
                    <xdr:col>7</xdr:col>
                    <xdr:colOff>411480</xdr:colOff>
                    <xdr:row>7</xdr:row>
                    <xdr:rowOff>0</xdr:rowOff>
                  </to>
                </anchor>
              </controlPr>
            </control>
          </mc:Choice>
        </mc:AlternateContent>
        <mc:AlternateContent xmlns:mc="http://schemas.openxmlformats.org/markup-compatibility/2006">
          <mc:Choice Requires="x14">
            <control shapeId="2062" r:id="rId6" name="Drop Down 14">
              <controlPr locked="0" defaultSize="0" autoLine="0" autoPict="0">
                <anchor moveWithCells="1">
                  <from>
                    <xdr:col>4</xdr:col>
                    <xdr:colOff>7620</xdr:colOff>
                    <xdr:row>7</xdr:row>
                    <xdr:rowOff>0</xdr:rowOff>
                  </from>
                  <to>
                    <xdr:col>7</xdr:col>
                    <xdr:colOff>411480</xdr:colOff>
                    <xdr:row>9</xdr:row>
                    <xdr:rowOff>0</xdr:rowOff>
                  </to>
                </anchor>
              </controlPr>
            </control>
          </mc:Choice>
        </mc:AlternateContent>
        <mc:AlternateContent xmlns:mc="http://schemas.openxmlformats.org/markup-compatibility/2006">
          <mc:Choice Requires="x14">
            <control shapeId="2068" r:id="rId7" name="Drop Down 20">
              <controlPr locked="0" defaultSize="0" autoLine="0" autoPict="0">
                <anchor moveWithCells="1">
                  <from>
                    <xdr:col>8</xdr:col>
                    <xdr:colOff>7620</xdr:colOff>
                    <xdr:row>6</xdr:row>
                    <xdr:rowOff>7620</xdr:rowOff>
                  </from>
                  <to>
                    <xdr:col>11</xdr:col>
                    <xdr:colOff>388620</xdr:colOff>
                    <xdr:row>7</xdr:row>
                    <xdr:rowOff>0</xdr:rowOff>
                  </to>
                </anchor>
              </controlPr>
            </control>
          </mc:Choice>
        </mc:AlternateContent>
        <mc:AlternateContent xmlns:mc="http://schemas.openxmlformats.org/markup-compatibility/2006">
          <mc:Choice Requires="x14">
            <control shapeId="2069" r:id="rId8" name="Drop Down 21">
              <controlPr locked="0" defaultSize="0" autoLine="0" autoPict="0">
                <anchor moveWithCells="1">
                  <from>
                    <xdr:col>12</xdr:col>
                    <xdr:colOff>7620</xdr:colOff>
                    <xdr:row>6</xdr:row>
                    <xdr:rowOff>7620</xdr:rowOff>
                  </from>
                  <to>
                    <xdr:col>15</xdr:col>
                    <xdr:colOff>388620</xdr:colOff>
                    <xdr:row>7</xdr:row>
                    <xdr:rowOff>0</xdr:rowOff>
                  </to>
                </anchor>
              </controlPr>
            </control>
          </mc:Choice>
        </mc:AlternateContent>
        <mc:AlternateContent xmlns:mc="http://schemas.openxmlformats.org/markup-compatibility/2006">
          <mc:Choice Requires="x14">
            <control shapeId="2070" r:id="rId9" name="Drop Down 22">
              <controlPr locked="0" defaultSize="0" autoLine="0" autoPict="0">
                <anchor moveWithCells="1">
                  <from>
                    <xdr:col>16</xdr:col>
                    <xdr:colOff>7620</xdr:colOff>
                    <xdr:row>6</xdr:row>
                    <xdr:rowOff>7620</xdr:rowOff>
                  </from>
                  <to>
                    <xdr:col>19</xdr:col>
                    <xdr:colOff>388620</xdr:colOff>
                    <xdr:row>7</xdr:row>
                    <xdr:rowOff>0</xdr:rowOff>
                  </to>
                </anchor>
              </controlPr>
            </control>
          </mc:Choice>
        </mc:AlternateContent>
        <mc:AlternateContent xmlns:mc="http://schemas.openxmlformats.org/markup-compatibility/2006">
          <mc:Choice Requires="x14">
            <control shapeId="2071" r:id="rId10" name="Drop Down 23">
              <controlPr locked="0" defaultSize="0" autoLine="0" autoPict="0">
                <anchor moveWithCells="1">
                  <from>
                    <xdr:col>8</xdr:col>
                    <xdr:colOff>7620</xdr:colOff>
                    <xdr:row>7</xdr:row>
                    <xdr:rowOff>0</xdr:rowOff>
                  </from>
                  <to>
                    <xdr:col>11</xdr:col>
                    <xdr:colOff>388620</xdr:colOff>
                    <xdr:row>9</xdr:row>
                    <xdr:rowOff>0</xdr:rowOff>
                  </to>
                </anchor>
              </controlPr>
            </control>
          </mc:Choice>
        </mc:AlternateContent>
        <mc:AlternateContent xmlns:mc="http://schemas.openxmlformats.org/markup-compatibility/2006">
          <mc:Choice Requires="x14">
            <control shapeId="2072" r:id="rId11" name="Drop Down 24">
              <controlPr locked="0" defaultSize="0" autoLine="0" autoPict="0">
                <anchor moveWithCells="1">
                  <from>
                    <xdr:col>12</xdr:col>
                    <xdr:colOff>7620</xdr:colOff>
                    <xdr:row>7</xdr:row>
                    <xdr:rowOff>0</xdr:rowOff>
                  </from>
                  <to>
                    <xdr:col>15</xdr:col>
                    <xdr:colOff>388620</xdr:colOff>
                    <xdr:row>9</xdr:row>
                    <xdr:rowOff>7620</xdr:rowOff>
                  </to>
                </anchor>
              </controlPr>
            </control>
          </mc:Choice>
        </mc:AlternateContent>
        <mc:AlternateContent xmlns:mc="http://schemas.openxmlformats.org/markup-compatibility/2006">
          <mc:Choice Requires="x14">
            <control shapeId="2073" r:id="rId12" name="Drop Down 25">
              <controlPr locked="0" defaultSize="0" autoLine="0" autoPict="0">
                <anchor moveWithCells="1">
                  <from>
                    <xdr:col>16</xdr:col>
                    <xdr:colOff>7620</xdr:colOff>
                    <xdr:row>7</xdr:row>
                    <xdr:rowOff>0</xdr:rowOff>
                  </from>
                  <to>
                    <xdr:col>19</xdr:col>
                    <xdr:colOff>388620</xdr:colOff>
                    <xdr:row>9</xdr:row>
                    <xdr:rowOff>0</xdr:rowOff>
                  </to>
                </anchor>
              </controlPr>
            </control>
          </mc:Choice>
        </mc:AlternateContent>
        <mc:AlternateContent xmlns:mc="http://schemas.openxmlformats.org/markup-compatibility/2006">
          <mc:Choice Requires="x14">
            <control shapeId="2074" r:id="rId13" name="Check Box 26">
              <controlPr locked="0" defaultSize="0" autoFill="0" autoLine="0" autoPict="0">
                <anchor moveWithCells="1">
                  <from>
                    <xdr:col>8</xdr:col>
                    <xdr:colOff>266700</xdr:colOff>
                    <xdr:row>23</xdr:row>
                    <xdr:rowOff>7620</xdr:rowOff>
                  </from>
                  <to>
                    <xdr:col>9</xdr:col>
                    <xdr:colOff>236220</xdr:colOff>
                    <xdr:row>24</xdr:row>
                    <xdr:rowOff>0</xdr:rowOff>
                  </to>
                </anchor>
              </controlPr>
            </control>
          </mc:Choice>
        </mc:AlternateContent>
        <mc:AlternateContent xmlns:mc="http://schemas.openxmlformats.org/markup-compatibility/2006">
          <mc:Choice Requires="x14">
            <control shapeId="2075" r:id="rId14" name="Check Box 27">
              <controlPr locked="0" defaultSize="0" autoFill="0" autoLine="0" autoPict="0">
                <anchor moveWithCells="1">
                  <from>
                    <xdr:col>12</xdr:col>
                    <xdr:colOff>266700</xdr:colOff>
                    <xdr:row>23</xdr:row>
                    <xdr:rowOff>7620</xdr:rowOff>
                  </from>
                  <to>
                    <xdr:col>13</xdr:col>
                    <xdr:colOff>236220</xdr:colOff>
                    <xdr:row>24</xdr:row>
                    <xdr:rowOff>0</xdr:rowOff>
                  </to>
                </anchor>
              </controlPr>
            </control>
          </mc:Choice>
        </mc:AlternateContent>
        <mc:AlternateContent xmlns:mc="http://schemas.openxmlformats.org/markup-compatibility/2006">
          <mc:Choice Requires="x14">
            <control shapeId="2076" r:id="rId15" name="Check Box 28">
              <controlPr locked="0" defaultSize="0" autoFill="0" autoLine="0" autoPict="0">
                <anchor moveWithCells="1">
                  <from>
                    <xdr:col>16</xdr:col>
                    <xdr:colOff>274320</xdr:colOff>
                    <xdr:row>23</xdr:row>
                    <xdr:rowOff>7620</xdr:rowOff>
                  </from>
                  <to>
                    <xdr:col>17</xdr:col>
                    <xdr:colOff>266700</xdr:colOff>
                    <xdr:row>24</xdr:row>
                    <xdr:rowOff>0</xdr:rowOff>
                  </to>
                </anchor>
              </controlPr>
            </control>
          </mc:Choice>
        </mc:AlternateContent>
        <mc:AlternateContent xmlns:mc="http://schemas.openxmlformats.org/markup-compatibility/2006">
          <mc:Choice Requires="x14">
            <control shapeId="2085" r:id="rId16" name="Drop Down 37">
              <controlPr locked="0" defaultSize="0" autoLine="0" autoPict="0">
                <anchor moveWithCells="1">
                  <from>
                    <xdr:col>4</xdr:col>
                    <xdr:colOff>7620</xdr:colOff>
                    <xdr:row>8</xdr:row>
                    <xdr:rowOff>0</xdr:rowOff>
                  </from>
                  <to>
                    <xdr:col>7</xdr:col>
                    <xdr:colOff>411480</xdr:colOff>
                    <xdr:row>10</xdr:row>
                    <xdr:rowOff>0</xdr:rowOff>
                  </to>
                </anchor>
              </controlPr>
            </control>
          </mc:Choice>
        </mc:AlternateContent>
        <mc:AlternateContent xmlns:mc="http://schemas.openxmlformats.org/markup-compatibility/2006">
          <mc:Choice Requires="x14">
            <control shapeId="2086" r:id="rId17" name="Drop Down 38">
              <controlPr locked="0" defaultSize="0" autoLine="0" autoPict="0">
                <anchor moveWithCells="1">
                  <from>
                    <xdr:col>8</xdr:col>
                    <xdr:colOff>7620</xdr:colOff>
                    <xdr:row>8</xdr:row>
                    <xdr:rowOff>0</xdr:rowOff>
                  </from>
                  <to>
                    <xdr:col>11</xdr:col>
                    <xdr:colOff>388620</xdr:colOff>
                    <xdr:row>10</xdr:row>
                    <xdr:rowOff>7620</xdr:rowOff>
                  </to>
                </anchor>
              </controlPr>
            </control>
          </mc:Choice>
        </mc:AlternateContent>
        <mc:AlternateContent xmlns:mc="http://schemas.openxmlformats.org/markup-compatibility/2006">
          <mc:Choice Requires="x14">
            <control shapeId="2087" r:id="rId18" name="Drop Down 39">
              <controlPr locked="0" defaultSize="0" autoLine="0" autoPict="0">
                <anchor moveWithCells="1">
                  <from>
                    <xdr:col>12</xdr:col>
                    <xdr:colOff>7620</xdr:colOff>
                    <xdr:row>9</xdr:row>
                    <xdr:rowOff>7620</xdr:rowOff>
                  </from>
                  <to>
                    <xdr:col>15</xdr:col>
                    <xdr:colOff>388620</xdr:colOff>
                    <xdr:row>10</xdr:row>
                    <xdr:rowOff>7620</xdr:rowOff>
                  </to>
                </anchor>
              </controlPr>
            </control>
          </mc:Choice>
        </mc:AlternateContent>
        <mc:AlternateContent xmlns:mc="http://schemas.openxmlformats.org/markup-compatibility/2006">
          <mc:Choice Requires="x14">
            <control shapeId="2088" r:id="rId19" name="Drop Down 40">
              <controlPr locked="0" defaultSize="0" autoLine="0" autoPict="0">
                <anchor moveWithCells="1">
                  <from>
                    <xdr:col>16</xdr:col>
                    <xdr:colOff>7620</xdr:colOff>
                    <xdr:row>8</xdr:row>
                    <xdr:rowOff>0</xdr:rowOff>
                  </from>
                  <to>
                    <xdr:col>19</xdr:col>
                    <xdr:colOff>388620</xdr:colOff>
                    <xdr:row>10</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indexed="10"/>
  </sheetPr>
  <dimension ref="A1:M174"/>
  <sheetViews>
    <sheetView workbookViewId="0">
      <selection activeCell="A45" sqref="A45:J49"/>
    </sheetView>
  </sheetViews>
  <sheetFormatPr baseColWidth="10" defaultColWidth="11.44140625" defaultRowHeight="10.199999999999999" x14ac:dyDescent="0.2"/>
  <cols>
    <col min="1" max="1" width="8.109375" style="48" customWidth="1"/>
    <col min="2" max="2" width="52.6640625" style="48" customWidth="1"/>
    <col min="3" max="10" width="10.6640625" style="48" customWidth="1"/>
    <col min="11" max="11" width="9.5546875" style="48" customWidth="1"/>
    <col min="12" max="12" width="10" style="48" customWidth="1"/>
    <col min="13" max="13" width="9.33203125" style="48" customWidth="1"/>
    <col min="14" max="14" width="9.88671875" style="48" customWidth="1"/>
    <col min="15" max="15" width="9.44140625" style="48" customWidth="1"/>
    <col min="16" max="16" width="9.88671875" style="48" customWidth="1"/>
    <col min="17" max="17" width="9.33203125" style="48" customWidth="1"/>
    <col min="18" max="18" width="10.109375" style="48" customWidth="1"/>
    <col min="19" max="16384" width="11.44140625" style="48"/>
  </cols>
  <sheetData>
    <row r="1" spans="1:10" ht="18.75" customHeight="1" x14ac:dyDescent="0.2">
      <c r="A1" s="94" t="str">
        <f>[1]Formulaire!A1</f>
        <v>Relevé individuel des heures d'enseignement et décharge horaire (compte RIH/DH)</v>
      </c>
      <c r="B1" s="95"/>
      <c r="C1" s="96"/>
      <c r="D1" s="96"/>
      <c r="E1" s="96"/>
      <c r="F1" s="96"/>
      <c r="G1" s="96"/>
      <c r="H1" s="96"/>
      <c r="I1" s="96"/>
      <c r="J1" s="96"/>
    </row>
    <row r="3" spans="1:10" x14ac:dyDescent="0.2">
      <c r="A3" s="361" t="s">
        <v>102</v>
      </c>
      <c r="B3" s="361"/>
      <c r="C3" s="361"/>
      <c r="D3" s="49"/>
      <c r="E3" s="49"/>
      <c r="F3" s="49"/>
    </row>
    <row r="5" spans="1:10" x14ac:dyDescent="0.2">
      <c r="A5" s="373" t="s">
        <v>103</v>
      </c>
      <c r="B5" s="373"/>
      <c r="C5" s="50"/>
      <c r="D5" s="50" t="s">
        <v>104</v>
      </c>
      <c r="F5" s="373" t="s">
        <v>105</v>
      </c>
      <c r="G5" s="373"/>
      <c r="H5" s="373"/>
      <c r="J5" s="51" t="s">
        <v>0</v>
      </c>
    </row>
    <row r="6" spans="1:10" ht="11.25" customHeight="1" x14ac:dyDescent="0.2">
      <c r="A6" s="372" t="str">
        <f>IF(Formulaire!$A$4=0,"",Formulaire!$A$4)</f>
        <v xml:space="preserve"> </v>
      </c>
      <c r="B6" s="372"/>
      <c r="C6" s="52"/>
      <c r="D6" s="53" t="str">
        <f>IF(Formulaire!$E$4=0,"",Formulaire!$E$4)</f>
        <v/>
      </c>
      <c r="F6" s="374" t="str">
        <f>IF(Formulaire!$J$4=0,"",Formulaire!$J$4)</f>
        <v/>
      </c>
      <c r="G6" s="374"/>
      <c r="H6" s="374"/>
      <c r="J6" s="53" t="str">
        <f>IF(Formulaire!$Q$4=0,"",Formulaire!$Q$4)</f>
        <v/>
      </c>
    </row>
    <row r="7" spans="1:10" ht="10.8" thickBot="1" x14ac:dyDescent="0.25">
      <c r="C7" s="47"/>
      <c r="D7" s="47"/>
      <c r="E7" s="47"/>
      <c r="F7" s="47"/>
      <c r="G7" s="47"/>
    </row>
    <row r="8" spans="1:10" ht="12.75" customHeight="1" x14ac:dyDescent="0.2">
      <c r="A8" s="375" t="s">
        <v>106</v>
      </c>
      <c r="B8" s="376"/>
      <c r="C8" s="362" t="str">
        <f>[1]Formulaire!E6</f>
        <v>Engagement partiel No 1</v>
      </c>
      <c r="D8" s="363"/>
      <c r="E8" s="362" t="str">
        <f>[1]Formulaire!I6</f>
        <v>Engagement partiel No 2</v>
      </c>
      <c r="F8" s="363"/>
      <c r="G8" s="362" t="str">
        <f>[1]Formulaire!M6</f>
        <v>Engagement partiel No 3</v>
      </c>
      <c r="H8" s="363"/>
      <c r="I8" s="362" t="str">
        <f>[1]Formulaire!Q6</f>
        <v>Engagement partiel No 4</v>
      </c>
      <c r="J8" s="363"/>
    </row>
    <row r="9" spans="1:10" ht="12.75" customHeight="1" x14ac:dyDescent="0.2">
      <c r="A9" s="366" t="s">
        <v>82</v>
      </c>
      <c r="B9" s="367"/>
      <c r="C9" s="370" t="str">
        <f>VLOOKUP(Formules!B46,Formules!$A$11:$B$15,2)</f>
        <v>Vide</v>
      </c>
      <c r="D9" s="371"/>
      <c r="E9" s="370" t="str">
        <f>VLOOKUP(Formules!D46,Formules!$A$11:$B$15,2)</f>
        <v>Vide</v>
      </c>
      <c r="F9" s="371"/>
      <c r="G9" s="370" t="str">
        <f>VLOOKUP(Formules!F46,Formules!$A$11:$B$15,2)</f>
        <v>Vide</v>
      </c>
      <c r="H9" s="371"/>
      <c r="I9" s="370" t="str">
        <f>VLOOKUP(Formules!H46,Formules!$A$11:$B$15,2)</f>
        <v>Vide</v>
      </c>
      <c r="J9" s="371"/>
    </row>
    <row r="10" spans="1:10" ht="12.75" customHeight="1" x14ac:dyDescent="0.2">
      <c r="A10" s="366" t="s">
        <v>107</v>
      </c>
      <c r="B10" s="367"/>
      <c r="C10" s="370" t="str">
        <f>VLOOKUP(Formules!B49,Formules!$A$20:$B$24,2)</f>
        <v>Vide</v>
      </c>
      <c r="D10" s="371"/>
      <c r="E10" s="370" t="str">
        <f>VLOOKUP(Formules!D49,Formules!$A$20:$B$24,2)</f>
        <v>Vide</v>
      </c>
      <c r="F10" s="371"/>
      <c r="G10" s="370" t="str">
        <f>VLOOKUP(Formules!F49,Formules!$A$20:$B$24,2)</f>
        <v>Vide</v>
      </c>
      <c r="H10" s="371"/>
      <c r="I10" s="370" t="str">
        <f>VLOOKUP(Formules!H49,Formules!$A$20:$B$24,2)</f>
        <v>Vide</v>
      </c>
      <c r="J10" s="371"/>
    </row>
    <row r="11" spans="1:10" ht="12.75" customHeight="1" thickBot="1" x14ac:dyDescent="0.25">
      <c r="A11" s="368" t="s">
        <v>84</v>
      </c>
      <c r="B11" s="369"/>
      <c r="C11" s="364" t="str">
        <f>IF(Formulaire!E11=0," ",Formulaire!E11)</f>
        <v xml:space="preserve"> </v>
      </c>
      <c r="D11" s="365"/>
      <c r="E11" s="364" t="str">
        <f>IF(Formulaire!I11=0," ",Formulaire!I11)</f>
        <v xml:space="preserve"> </v>
      </c>
      <c r="F11" s="365"/>
      <c r="G11" s="364" t="str">
        <f>IF(Formulaire!M11=0," ",Formulaire!M11)</f>
        <v xml:space="preserve"> </v>
      </c>
      <c r="H11" s="365"/>
      <c r="I11" s="364" t="str">
        <f>IF(Formulaire!Q11=0," ",Formulaire!Q11)</f>
        <v xml:space="preserve"> </v>
      </c>
      <c r="J11" s="365"/>
    </row>
    <row r="12" spans="1:10" ht="15" customHeight="1" thickBot="1" x14ac:dyDescent="0.25">
      <c r="A12" s="54" t="s">
        <v>108</v>
      </c>
      <c r="B12" s="55" t="s">
        <v>109</v>
      </c>
      <c r="C12" s="56" t="s">
        <v>110</v>
      </c>
      <c r="D12" s="56" t="s">
        <v>111</v>
      </c>
      <c r="E12" s="56" t="s">
        <v>110</v>
      </c>
      <c r="F12" s="56" t="s">
        <v>111</v>
      </c>
      <c r="G12" s="56" t="s">
        <v>110</v>
      </c>
      <c r="H12" s="56" t="s">
        <v>111</v>
      </c>
      <c r="I12" s="56" t="s">
        <v>110</v>
      </c>
      <c r="J12" s="214" t="s">
        <v>111</v>
      </c>
    </row>
    <row r="13" spans="1:10" x14ac:dyDescent="0.2">
      <c r="A13" s="63"/>
      <c r="B13" s="64"/>
      <c r="C13" s="65"/>
      <c r="D13" s="66"/>
      <c r="E13" s="65"/>
      <c r="F13" s="66"/>
      <c r="G13" s="65"/>
      <c r="H13" s="66"/>
      <c r="I13" s="65"/>
      <c r="J13" s="66"/>
    </row>
    <row r="14" spans="1:10" x14ac:dyDescent="0.2">
      <c r="A14" s="67"/>
      <c r="B14" s="68"/>
      <c r="C14" s="69"/>
      <c r="D14" s="70"/>
      <c r="E14" s="69"/>
      <c r="F14" s="70"/>
      <c r="G14" s="69"/>
      <c r="H14" s="70"/>
      <c r="I14" s="69"/>
      <c r="J14" s="70"/>
    </row>
    <row r="15" spans="1:10" x14ac:dyDescent="0.2">
      <c r="A15" s="67"/>
      <c r="B15" s="68"/>
      <c r="C15" s="69"/>
      <c r="D15" s="70"/>
      <c r="E15" s="69"/>
      <c r="F15" s="70"/>
      <c r="G15" s="69"/>
      <c r="H15" s="70"/>
      <c r="I15" s="69"/>
      <c r="J15" s="70"/>
    </row>
    <row r="16" spans="1:10" x14ac:dyDescent="0.2">
      <c r="A16" s="67"/>
      <c r="B16" s="68"/>
      <c r="C16" s="69"/>
      <c r="D16" s="70"/>
      <c r="E16" s="69"/>
      <c r="F16" s="70"/>
      <c r="G16" s="69"/>
      <c r="H16" s="70"/>
      <c r="I16" s="69"/>
      <c r="J16" s="70"/>
    </row>
    <row r="17" spans="1:10" x14ac:dyDescent="0.2">
      <c r="A17" s="67"/>
      <c r="B17" s="68"/>
      <c r="C17" s="69"/>
      <c r="D17" s="70"/>
      <c r="E17" s="69"/>
      <c r="F17" s="70"/>
      <c r="G17" s="69"/>
      <c r="H17" s="70"/>
      <c r="I17" s="69"/>
      <c r="J17" s="70"/>
    </row>
    <row r="18" spans="1:10" x14ac:dyDescent="0.2">
      <c r="A18" s="67"/>
      <c r="B18" s="68"/>
      <c r="C18" s="69"/>
      <c r="D18" s="70"/>
      <c r="E18" s="69"/>
      <c r="F18" s="70"/>
      <c r="G18" s="69"/>
      <c r="H18" s="70"/>
      <c r="I18" s="69"/>
      <c r="J18" s="70"/>
    </row>
    <row r="19" spans="1:10" x14ac:dyDescent="0.2">
      <c r="A19" s="67"/>
      <c r="B19" s="68"/>
      <c r="C19" s="69"/>
      <c r="D19" s="70"/>
      <c r="E19" s="69"/>
      <c r="F19" s="70"/>
      <c r="G19" s="69"/>
      <c r="H19" s="70"/>
      <c r="I19" s="69"/>
      <c r="J19" s="70"/>
    </row>
    <row r="20" spans="1:10" x14ac:dyDescent="0.2">
      <c r="A20" s="67"/>
      <c r="B20" s="68"/>
      <c r="C20" s="69"/>
      <c r="D20" s="70"/>
      <c r="E20" s="69"/>
      <c r="F20" s="70"/>
      <c r="G20" s="69"/>
      <c r="H20" s="70"/>
      <c r="I20" s="69"/>
      <c r="J20" s="70"/>
    </row>
    <row r="21" spans="1:10" x14ac:dyDescent="0.2">
      <c r="A21" s="67"/>
      <c r="B21" s="68"/>
      <c r="C21" s="69"/>
      <c r="D21" s="70"/>
      <c r="E21" s="69"/>
      <c r="F21" s="70"/>
      <c r="G21" s="69"/>
      <c r="H21" s="70"/>
      <c r="I21" s="69"/>
      <c r="J21" s="70"/>
    </row>
    <row r="22" spans="1:10" x14ac:dyDescent="0.2">
      <c r="A22" s="67"/>
      <c r="B22" s="68"/>
      <c r="C22" s="69"/>
      <c r="D22" s="70"/>
      <c r="E22" s="69"/>
      <c r="F22" s="70"/>
      <c r="G22" s="69"/>
      <c r="H22" s="70"/>
      <c r="I22" s="69"/>
      <c r="J22" s="70"/>
    </row>
    <row r="23" spans="1:10" x14ac:dyDescent="0.2">
      <c r="A23" s="67"/>
      <c r="B23" s="68"/>
      <c r="C23" s="69"/>
      <c r="D23" s="70"/>
      <c r="E23" s="69"/>
      <c r="F23" s="70"/>
      <c r="G23" s="69"/>
      <c r="H23" s="70"/>
      <c r="I23" s="69"/>
      <c r="J23" s="70"/>
    </row>
    <row r="24" spans="1:10" x14ac:dyDescent="0.2">
      <c r="A24" s="67"/>
      <c r="B24" s="68"/>
      <c r="C24" s="69"/>
      <c r="D24" s="70"/>
      <c r="E24" s="69"/>
      <c r="F24" s="70"/>
      <c r="G24" s="69"/>
      <c r="H24" s="70"/>
      <c r="I24" s="69"/>
      <c r="J24" s="70"/>
    </row>
    <row r="25" spans="1:10" x14ac:dyDescent="0.2">
      <c r="A25" s="67"/>
      <c r="B25" s="68"/>
      <c r="C25" s="69"/>
      <c r="D25" s="70"/>
      <c r="E25" s="69"/>
      <c r="F25" s="70"/>
      <c r="G25" s="69"/>
      <c r="H25" s="70"/>
      <c r="I25" s="69"/>
      <c r="J25" s="70"/>
    </row>
    <row r="26" spans="1:10" x14ac:dyDescent="0.2">
      <c r="A26" s="67"/>
      <c r="B26" s="68"/>
      <c r="C26" s="69"/>
      <c r="D26" s="70"/>
      <c r="E26" s="69"/>
      <c r="F26" s="70"/>
      <c r="G26" s="69"/>
      <c r="H26" s="70"/>
      <c r="I26" s="69"/>
      <c r="J26" s="70"/>
    </row>
    <row r="27" spans="1:10" x14ac:dyDescent="0.2">
      <c r="A27" s="67"/>
      <c r="B27" s="68"/>
      <c r="C27" s="69"/>
      <c r="D27" s="70"/>
      <c r="E27" s="69"/>
      <c r="F27" s="70"/>
      <c r="G27" s="69"/>
      <c r="H27" s="70"/>
      <c r="I27" s="69"/>
      <c r="J27" s="70"/>
    </row>
    <row r="28" spans="1:10" x14ac:dyDescent="0.2">
      <c r="A28" s="67"/>
      <c r="B28" s="68"/>
      <c r="C28" s="69"/>
      <c r="D28" s="70"/>
      <c r="E28" s="69"/>
      <c r="F28" s="70"/>
      <c r="G28" s="69"/>
      <c r="H28" s="70"/>
      <c r="I28" s="69"/>
      <c r="J28" s="70"/>
    </row>
    <row r="29" spans="1:10" x14ac:dyDescent="0.2">
      <c r="A29" s="67"/>
      <c r="B29" s="68"/>
      <c r="C29" s="69"/>
      <c r="D29" s="70"/>
      <c r="E29" s="69"/>
      <c r="F29" s="70"/>
      <c r="G29" s="69"/>
      <c r="H29" s="70"/>
      <c r="I29" s="69"/>
      <c r="J29" s="70"/>
    </row>
    <row r="30" spans="1:10" x14ac:dyDescent="0.2">
      <c r="A30" s="71"/>
      <c r="B30" s="72"/>
      <c r="C30" s="73"/>
      <c r="D30" s="74"/>
      <c r="E30" s="73"/>
      <c r="F30" s="74"/>
      <c r="G30" s="73"/>
      <c r="H30" s="74"/>
      <c r="I30" s="73"/>
      <c r="J30" s="74"/>
    </row>
    <row r="31" spans="1:10" x14ac:dyDescent="0.2">
      <c r="A31" s="71"/>
      <c r="B31" s="72"/>
      <c r="C31" s="73"/>
      <c r="D31" s="74"/>
      <c r="E31" s="73"/>
      <c r="F31" s="74"/>
      <c r="G31" s="73"/>
      <c r="H31" s="74"/>
      <c r="I31" s="73"/>
      <c r="J31" s="74"/>
    </row>
    <row r="32" spans="1:10" x14ac:dyDescent="0.2">
      <c r="A32" s="71"/>
      <c r="B32" s="72"/>
      <c r="C32" s="73"/>
      <c r="D32" s="74"/>
      <c r="E32" s="73"/>
      <c r="F32" s="74"/>
      <c r="G32" s="73"/>
      <c r="H32" s="74"/>
      <c r="I32" s="73"/>
      <c r="J32" s="74"/>
    </row>
    <row r="33" spans="1:13" x14ac:dyDescent="0.2">
      <c r="A33" s="71"/>
      <c r="B33" s="72"/>
      <c r="C33" s="73"/>
      <c r="D33" s="74"/>
      <c r="E33" s="73"/>
      <c r="F33" s="74"/>
      <c r="G33" s="73"/>
      <c r="H33" s="74"/>
      <c r="I33" s="73"/>
      <c r="J33" s="74"/>
    </row>
    <row r="34" spans="1:13" x14ac:dyDescent="0.2">
      <c r="A34" s="71"/>
      <c r="B34" s="72"/>
      <c r="C34" s="73"/>
      <c r="D34" s="74"/>
      <c r="E34" s="73"/>
      <c r="F34" s="74"/>
      <c r="G34" s="73"/>
      <c r="H34" s="74"/>
      <c r="I34" s="73"/>
      <c r="J34" s="74"/>
    </row>
    <row r="35" spans="1:13" x14ac:dyDescent="0.2">
      <c r="A35" s="71"/>
      <c r="B35" s="72"/>
      <c r="C35" s="73"/>
      <c r="D35" s="74"/>
      <c r="E35" s="73"/>
      <c r="F35" s="74"/>
      <c r="G35" s="73"/>
      <c r="H35" s="74"/>
      <c r="I35" s="73"/>
      <c r="J35" s="74"/>
    </row>
    <row r="36" spans="1:13" x14ac:dyDescent="0.2">
      <c r="A36" s="71"/>
      <c r="B36" s="72"/>
      <c r="C36" s="73"/>
      <c r="D36" s="74"/>
      <c r="E36" s="73"/>
      <c r="F36" s="74"/>
      <c r="G36" s="73"/>
      <c r="H36" s="74"/>
      <c r="I36" s="73"/>
      <c r="J36" s="74"/>
    </row>
    <row r="37" spans="1:13" x14ac:dyDescent="0.2">
      <c r="A37" s="71"/>
      <c r="B37" s="72"/>
      <c r="C37" s="73"/>
      <c r="D37" s="74"/>
      <c r="E37" s="73"/>
      <c r="F37" s="74"/>
      <c r="G37" s="73"/>
      <c r="H37" s="74"/>
      <c r="I37" s="73"/>
      <c r="J37" s="74"/>
    </row>
    <row r="38" spans="1:13" x14ac:dyDescent="0.2">
      <c r="A38" s="71"/>
      <c r="B38" s="72"/>
      <c r="C38" s="73"/>
      <c r="D38" s="74"/>
      <c r="E38" s="73"/>
      <c r="F38" s="74"/>
      <c r="G38" s="73"/>
      <c r="H38" s="74"/>
      <c r="I38" s="73"/>
      <c r="J38" s="74"/>
    </row>
    <row r="39" spans="1:13" x14ac:dyDescent="0.2">
      <c r="A39" s="71"/>
      <c r="B39" s="72"/>
      <c r="C39" s="73"/>
      <c r="D39" s="74"/>
      <c r="E39" s="73"/>
      <c r="F39" s="74"/>
      <c r="G39" s="73"/>
      <c r="H39" s="74"/>
      <c r="I39" s="73"/>
      <c r="J39" s="74"/>
    </row>
    <row r="40" spans="1:13" x14ac:dyDescent="0.2">
      <c r="A40" s="71"/>
      <c r="B40" s="72"/>
      <c r="C40" s="73"/>
      <c r="D40" s="74"/>
      <c r="E40" s="73"/>
      <c r="F40" s="74"/>
      <c r="G40" s="73"/>
      <c r="H40" s="74"/>
      <c r="I40" s="73"/>
      <c r="J40" s="74"/>
    </row>
    <row r="41" spans="1:13" x14ac:dyDescent="0.2">
      <c r="A41" s="71"/>
      <c r="B41" s="72"/>
      <c r="C41" s="73"/>
      <c r="D41" s="74"/>
      <c r="E41" s="73"/>
      <c r="F41" s="74"/>
      <c r="G41" s="73"/>
      <c r="H41" s="74"/>
      <c r="I41" s="73"/>
      <c r="J41" s="74"/>
    </row>
    <row r="42" spans="1:13" ht="10.8" thickBot="1" x14ac:dyDescent="0.25">
      <c r="A42" s="75"/>
      <c r="B42" s="76"/>
      <c r="C42" s="77"/>
      <c r="D42" s="78"/>
      <c r="E42" s="77"/>
      <c r="F42" s="78"/>
      <c r="G42" s="77"/>
      <c r="H42" s="78"/>
      <c r="I42" s="77"/>
      <c r="J42" s="78"/>
    </row>
    <row r="43" spans="1:13" ht="16.5" customHeight="1" thickBot="1" x14ac:dyDescent="0.25">
      <c r="A43" s="357" t="s">
        <v>112</v>
      </c>
      <c r="B43" s="358"/>
      <c r="C43" s="57">
        <f>IF(Formules!$B$46=1,,IF(Formules!$B$46&gt;2,Formules!$A$37,SUM(C13:C42)))</f>
        <v>0</v>
      </c>
      <c r="D43" s="58">
        <f>IF(Formules!$B$46=1,,IF(Formules!$B$46&gt;2,Formules!$A$37,SUM(D13:D42)))</f>
        <v>0</v>
      </c>
      <c r="E43" s="57">
        <f>IF(Formules!$D$46=1,,IF(Formules!$D$46&gt;2,Formules!$A$37,SUM(E13:E42)))</f>
        <v>0</v>
      </c>
      <c r="F43" s="58">
        <f>IF(Formules!$D$46=1,,IF(Formules!$D$46&gt;2,Formules!$A$37,SUM(F13:F42)))</f>
        <v>0</v>
      </c>
      <c r="G43" s="57">
        <f>IF(Formules!$F$46=1,,IF(Formules!$F$46&gt;2,Formules!$A$37,SUM(G13:G42)))</f>
        <v>0</v>
      </c>
      <c r="H43" s="58">
        <f>IF(Formules!$F$46=1,,IF(Formules!$F$46&gt;2,Formules!$A$37,SUM(H13:H42)))</f>
        <v>0</v>
      </c>
      <c r="I43" s="57">
        <f>IF(Formules!$H46=1,,IF(Formules!$H$46&gt;2,Formules!$A$37,SUM(I13:I42)))</f>
        <v>0</v>
      </c>
      <c r="J43" s="58">
        <f>IF(Formules!$H$46=1,,IF(Formules!$H$46&gt;2,Formules!$A$37,SUM(J13:J42)))</f>
        <v>0</v>
      </c>
    </row>
    <row r="44" spans="1:13" ht="6.75" customHeight="1" x14ac:dyDescent="0.2"/>
    <row r="45" spans="1:13" ht="11.25" customHeight="1" x14ac:dyDescent="0.2">
      <c r="A45" s="359" t="s">
        <v>95</v>
      </c>
      <c r="B45" s="360"/>
      <c r="C45" s="360"/>
      <c r="D45" s="360"/>
      <c r="E45" s="360"/>
      <c r="F45" s="360"/>
      <c r="G45" s="360"/>
      <c r="H45" s="360"/>
      <c r="I45" s="360"/>
      <c r="J45" s="360"/>
    </row>
    <row r="46" spans="1:13" ht="5.25" customHeight="1" x14ac:dyDescent="0.2">
      <c r="A46" s="204"/>
      <c r="B46" s="204"/>
      <c r="C46" s="204"/>
      <c r="D46" s="204"/>
      <c r="E46" s="204"/>
      <c r="F46" s="204"/>
      <c r="G46" s="204"/>
      <c r="H46" s="204"/>
      <c r="I46" s="204"/>
      <c r="J46" s="204"/>
    </row>
    <row r="47" spans="1:13" x14ac:dyDescent="0.2">
      <c r="A47" s="34" t="s">
        <v>113</v>
      </c>
      <c r="B47" s="35"/>
      <c r="C47" s="36"/>
      <c r="D47" s="11"/>
      <c r="E47" s="33" t="s">
        <v>114</v>
      </c>
      <c r="L47" s="38"/>
      <c r="M47" s="37"/>
    </row>
    <row r="48" spans="1:13" ht="11.25" customHeight="1" x14ac:dyDescent="0.2">
      <c r="A48" s="12"/>
      <c r="B48" s="35"/>
      <c r="C48" s="36"/>
      <c r="D48" s="11"/>
      <c r="E48" s="59"/>
      <c r="L48" s="38"/>
      <c r="M48" s="37"/>
    </row>
    <row r="49" spans="1:13" ht="15.75" customHeight="1" x14ac:dyDescent="0.2">
      <c r="A49" s="39" t="s">
        <v>98</v>
      </c>
      <c r="B49" s="60"/>
      <c r="C49" s="40"/>
      <c r="D49" s="12"/>
      <c r="E49" s="39" t="s">
        <v>98</v>
      </c>
      <c r="F49" s="61"/>
      <c r="G49" s="61"/>
      <c r="H49" s="61"/>
      <c r="I49" s="61"/>
      <c r="J49" s="61"/>
      <c r="L49" s="37"/>
      <c r="M49" s="37"/>
    </row>
    <row r="53" spans="1:13" ht="11.25" customHeight="1" x14ac:dyDescent="0.2"/>
    <row r="57" spans="1:13" s="62" customFormat="1" x14ac:dyDescent="0.2"/>
    <row r="90" ht="11.25" customHeight="1" x14ac:dyDescent="0.2"/>
    <row r="95" ht="11.25" customHeight="1" x14ac:dyDescent="0.2"/>
    <row r="99" s="62" customFormat="1" x14ac:dyDescent="0.2"/>
    <row r="132" ht="11.25" customHeight="1" x14ac:dyDescent="0.2"/>
    <row r="137" ht="11.25" customHeight="1" x14ac:dyDescent="0.2"/>
    <row r="141" s="62" customFormat="1" x14ac:dyDescent="0.2"/>
    <row r="174" ht="11.25" customHeight="1" x14ac:dyDescent="0.2"/>
  </sheetData>
  <sheetProtection algorithmName="SHA-512" hashValue="yPG4vzoFfXq63xutPBnFmLFxg77MmHBaKfZ0VtcNDwocCnk7tcdsdRdEiu2bY1i2iU/ouzUeqCv36V9mWy1Dug==" saltValue="0Y7YdTVYz4/01S5O2Of5Ig==" spinCount="100000" sheet="1" objects="1" scenarios="1"/>
  <mergeCells count="27">
    <mergeCell ref="G11:H11"/>
    <mergeCell ref="A6:B6"/>
    <mergeCell ref="A5:B5"/>
    <mergeCell ref="F6:H6"/>
    <mergeCell ref="F5:H5"/>
    <mergeCell ref="C11:D11"/>
    <mergeCell ref="E9:F9"/>
    <mergeCell ref="E10:F10"/>
    <mergeCell ref="E11:F11"/>
    <mergeCell ref="C10:D10"/>
    <mergeCell ref="A8:B8"/>
    <mergeCell ref="A43:B43"/>
    <mergeCell ref="A45:J45"/>
    <mergeCell ref="A3:C3"/>
    <mergeCell ref="C8:D8"/>
    <mergeCell ref="I11:J11"/>
    <mergeCell ref="A9:B9"/>
    <mergeCell ref="A10:B10"/>
    <mergeCell ref="A11:B11"/>
    <mergeCell ref="C9:D9"/>
    <mergeCell ref="I9:J9"/>
    <mergeCell ref="I10:J10"/>
    <mergeCell ref="E8:F8"/>
    <mergeCell ref="G8:H8"/>
    <mergeCell ref="I8:J8"/>
    <mergeCell ref="G9:H9"/>
    <mergeCell ref="G10:H10"/>
  </mergeCells>
  <phoneticPr fontId="4" type="noConversion"/>
  <pageMargins left="0.24" right="0.17" top="0.31" bottom="0.27" header="0.3" footer="1.04"/>
  <pageSetup paperSize="9" orientation="landscape" r:id="rId1"/>
  <headerFooter alignWithMargins="0"/>
  <rowBreaks count="3" manualBreakCount="3">
    <brk id="49" max="16383" man="1"/>
    <brk id="91" max="16383" man="1"/>
    <brk id="1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indexed="10"/>
  </sheetPr>
  <dimension ref="A1:M119"/>
  <sheetViews>
    <sheetView workbookViewId="0">
      <selection activeCell="A13" sqref="A13:F13"/>
    </sheetView>
  </sheetViews>
  <sheetFormatPr baseColWidth="10" defaultColWidth="11.44140625" defaultRowHeight="10.199999999999999" x14ac:dyDescent="0.2"/>
  <cols>
    <col min="1" max="1" width="11.44140625" style="32"/>
    <col min="2" max="2" width="6.88671875" style="32" customWidth="1"/>
    <col min="3" max="4" width="11.44140625" style="32"/>
    <col min="5" max="5" width="12.88671875" style="32" customWidth="1"/>
    <col min="6" max="6" width="11.44140625" style="32"/>
    <col min="7" max="7" width="12.44140625" style="32" customWidth="1"/>
    <col min="8" max="9" width="11.44140625" style="32"/>
    <col min="10" max="11" width="12" style="32" customWidth="1"/>
    <col min="12" max="16384" width="11.44140625" style="32"/>
  </cols>
  <sheetData>
    <row r="1" spans="1:13" s="98" customFormat="1" ht="18.75" customHeight="1" x14ac:dyDescent="0.25">
      <c r="A1" s="94" t="str">
        <f>[1]Formulaire!$A$1</f>
        <v>Relevé individuel des heures d'enseignement et décharge horaire (compte RIH/DH)</v>
      </c>
      <c r="B1" s="97"/>
      <c r="C1" s="97"/>
      <c r="D1" s="97"/>
      <c r="E1" s="97"/>
      <c r="F1" s="97"/>
      <c r="G1" s="97"/>
      <c r="H1" s="97"/>
      <c r="I1" s="97"/>
      <c r="J1" s="97"/>
      <c r="K1" s="97"/>
    </row>
    <row r="2" spans="1:13" x14ac:dyDescent="0.2">
      <c r="M2" s="48"/>
    </row>
    <row r="3" spans="1:13" x14ac:dyDescent="0.2">
      <c r="A3" s="186" t="s">
        <v>76</v>
      </c>
      <c r="B3" s="79"/>
      <c r="C3" s="79"/>
      <c r="D3" s="80"/>
    </row>
    <row r="5" spans="1:13" x14ac:dyDescent="0.2">
      <c r="A5" s="373" t="s">
        <v>77</v>
      </c>
      <c r="B5" s="373"/>
      <c r="C5" s="81"/>
      <c r="E5" s="50" t="s">
        <v>78</v>
      </c>
      <c r="H5" s="373" t="s">
        <v>79</v>
      </c>
      <c r="I5" s="373"/>
      <c r="K5" s="51" t="s">
        <v>80</v>
      </c>
    </row>
    <row r="6" spans="1:13" x14ac:dyDescent="0.2">
      <c r="A6" s="392" t="str">
        <f>IF(Formulaire!$A$4=0,"",Formulaire!$A$4)</f>
        <v xml:space="preserve"> </v>
      </c>
      <c r="B6" s="392"/>
      <c r="C6" s="392"/>
      <c r="E6" s="394" t="str">
        <f>IF(Formulaire!$E$4=0,"",Formulaire!$E$4)</f>
        <v/>
      </c>
      <c r="F6" s="394"/>
      <c r="H6" s="393" t="str">
        <f>IF(Formulaire!$J$4=0,"",Formulaire!$J$4)</f>
        <v/>
      </c>
      <c r="I6" s="393"/>
      <c r="K6" s="82" t="str">
        <f>IF(Formulaire!$Q$4=0,"",Formulaire!$Q$4)</f>
        <v/>
      </c>
    </row>
    <row r="7" spans="1:13" ht="10.8" thickBot="1" x14ac:dyDescent="0.25">
      <c r="B7" s="81"/>
      <c r="C7" s="81"/>
      <c r="D7" s="81"/>
      <c r="E7" s="81"/>
    </row>
    <row r="8" spans="1:13" ht="12.75" customHeight="1" x14ac:dyDescent="0.2">
      <c r="B8" s="81"/>
      <c r="C8" s="81"/>
      <c r="D8" s="81"/>
      <c r="E8" s="81"/>
      <c r="G8" s="386" t="s">
        <v>81</v>
      </c>
      <c r="H8" s="387"/>
    </row>
    <row r="9" spans="1:13" x14ac:dyDescent="0.2">
      <c r="B9" s="81"/>
      <c r="C9" s="81"/>
      <c r="D9" s="81"/>
      <c r="E9" s="81"/>
      <c r="F9" s="209" t="s">
        <v>82</v>
      </c>
      <c r="G9" s="388" t="str">
        <f>VLOOKUP(Formules!$B$46,Formules!$A$11:$B$15,2)</f>
        <v>Vide</v>
      </c>
      <c r="H9" s="389"/>
    </row>
    <row r="10" spans="1:13" x14ac:dyDescent="0.2">
      <c r="B10" s="81"/>
      <c r="C10" s="81"/>
      <c r="D10" s="81"/>
      <c r="E10" s="81"/>
      <c r="F10" s="209" t="s">
        <v>83</v>
      </c>
      <c r="G10" s="388" t="str">
        <f>VLOOKUP(Formules!$B$49,Formules!$A$20:$B$24,2)</f>
        <v>Vide</v>
      </c>
      <c r="H10" s="389"/>
      <c r="M10" s="48"/>
    </row>
    <row r="11" spans="1:13" ht="13.5" customHeight="1" thickBot="1" x14ac:dyDescent="0.25">
      <c r="B11" s="81"/>
      <c r="C11" s="81"/>
      <c r="D11" s="81"/>
      <c r="E11" s="81"/>
      <c r="F11" s="209" t="s">
        <v>84</v>
      </c>
      <c r="G11" s="390" t="str">
        <f>IF(Formulaire!$E$11="","",Formulaire!$E$11)</f>
        <v/>
      </c>
      <c r="H11" s="391"/>
    </row>
    <row r="12" spans="1:13" ht="33.75" customHeight="1" x14ac:dyDescent="0.2">
      <c r="A12" s="380" t="s">
        <v>85</v>
      </c>
      <c r="B12" s="381"/>
      <c r="C12" s="381"/>
      <c r="D12" s="381"/>
      <c r="E12" s="381"/>
      <c r="F12" s="382"/>
      <c r="G12" s="210" t="s">
        <v>86</v>
      </c>
      <c r="H12" s="210" t="s">
        <v>87</v>
      </c>
      <c r="I12" s="211" t="s">
        <v>88</v>
      </c>
      <c r="J12" s="212" t="s">
        <v>89</v>
      </c>
      <c r="K12" s="213" t="s">
        <v>90</v>
      </c>
      <c r="M12" s="48"/>
    </row>
    <row r="13" spans="1:13" ht="12.75" customHeight="1" x14ac:dyDescent="0.2">
      <c r="A13" s="383"/>
      <c r="B13" s="384"/>
      <c r="C13" s="384"/>
      <c r="D13" s="384"/>
      <c r="E13" s="384"/>
      <c r="F13" s="385"/>
      <c r="G13" s="86"/>
      <c r="H13" s="86"/>
      <c r="I13" s="83" t="str">
        <f t="shared" ref="I13:I22" si="0">IF(G13=0," ",DATEDIF(G13,H13,"d")+1)</f>
        <v xml:space="preserve"> </v>
      </c>
      <c r="J13" s="185"/>
      <c r="K13" s="245" t="str">
        <f>IF(I13=" ","",IF(AND(Formules!$F$5&gt;49,I13&gt;0,Formules!$B$46=2,Formulaire!$Q$4&lt;DATE(1946,8,1)),J13/Formulaire!$G$14*100,IF(AND(Formules!$F$5&gt;49,I13&gt;0,Formules!$B$46=2,Formulaire!$Q$4&gt;=DATE(1946,8,1)),J13/(Formulaire!$G$14/(100+(Formules!$B$61+Formules!$B$62)/2*100)*100)*100,IF(AND(Formules!$F$5&gt;49,I13&gt;0,Formules!$B$46&gt;2),100*I13/360*((Formulaire!$G$20+Formulaire!$G$21+Formulaire!$H$20+Formulaire!$H$21)/2)/100,IF(AND(Formules!$F$5&gt;49,I13&gt;0,Formules!$B$46=2,Formules!$B$50=2),100*I13/360*((Formulaire!$G$20+Formulaire!$G$21+Formulaire!$H$20+Formulaire!$H$21)/2)/100,Formules!$A$33)))))</f>
        <v/>
      </c>
    </row>
    <row r="14" spans="1:13" x14ac:dyDescent="0.2">
      <c r="A14" s="377"/>
      <c r="B14" s="378"/>
      <c r="C14" s="378"/>
      <c r="D14" s="378"/>
      <c r="E14" s="378"/>
      <c r="F14" s="379"/>
      <c r="G14" s="86"/>
      <c r="H14" s="86"/>
      <c r="I14" s="83" t="str">
        <f t="shared" si="0"/>
        <v xml:space="preserve"> </v>
      </c>
      <c r="J14" s="3"/>
      <c r="K14" s="245" t="str">
        <f>IF(I14=" ","",IF(AND(Formules!$F$5&gt;49,I14&gt;0,Formules!$B$46=2,Formulaire!$Q$4&lt;DATE(1946,8,1)),J14/Formulaire!$G$14*100,IF(AND(Formules!$F$5&gt;49,I14&gt;0,Formules!$B$46=2,Formulaire!$Q$4&gt;=DATE(1946,8,1)),J14/(Formulaire!$G$14/(100+(Formules!$B$61+Formules!$B$62)/2*100)*100)*100,IF(AND(Formules!$F$5&gt;49,I14&gt;0,Formules!$B$46&gt;2),100*I14/360*((Formulaire!$G$20+Formulaire!$G$21+Formulaire!$H$20+Formulaire!$H$21)/2)/100,IF(AND(Formules!$F$5&gt;49,I14&gt;0,Formules!$B$46=2,Formules!$B$50=2),100*I14/360*((Formulaire!$G$20+Formulaire!$G$21+Formulaire!$H$20+Formulaire!$H$21)/2)/100,Formules!$A$33)))))</f>
        <v/>
      </c>
    </row>
    <row r="15" spans="1:13" x14ac:dyDescent="0.2">
      <c r="A15" s="377"/>
      <c r="B15" s="378"/>
      <c r="C15" s="378"/>
      <c r="D15" s="378"/>
      <c r="E15" s="378"/>
      <c r="F15" s="379"/>
      <c r="G15" s="86"/>
      <c r="H15" s="86"/>
      <c r="I15" s="83" t="str">
        <f t="shared" si="0"/>
        <v xml:space="preserve"> </v>
      </c>
      <c r="J15" s="3"/>
      <c r="K15" s="245" t="str">
        <f>IF(I15=" ","",IF(AND(Formules!$F$5&gt;49,I15&gt;0,Formules!$B$46=2,Formulaire!$Q$4&lt;DATE(1946,8,1)),J15/Formulaire!$G$14*100,IF(AND(Formules!$F$5&gt;49,I15&gt;0,Formules!$B$46=2,Formulaire!$Q$4&gt;=DATE(1946,8,1)),J15/(Formulaire!$G$14/(100+(Formules!$B$61+Formules!$B$62)/2*100)*100)*100,IF(AND(Formules!$F$5&gt;49,I15&gt;0,Formules!$B$46&gt;2),100*I15/360*((Formulaire!$G$20+Formulaire!$G$21+Formulaire!$H$20+Formulaire!$H$21)/2)/100,IF(AND(Formules!$F$5&gt;49,I15&gt;0,Formules!$B$46=2,Formules!$B$50=2),100*I15/360*((Formulaire!$G$20+Formulaire!$G$21+Formulaire!$H$20+Formulaire!$H$21)/2)/100,Formules!$A$33)))))</f>
        <v/>
      </c>
    </row>
    <row r="16" spans="1:13" x14ac:dyDescent="0.2">
      <c r="A16" s="377"/>
      <c r="B16" s="378"/>
      <c r="C16" s="378"/>
      <c r="D16" s="378"/>
      <c r="E16" s="378"/>
      <c r="F16" s="379"/>
      <c r="G16" s="86"/>
      <c r="H16" s="86"/>
      <c r="I16" s="83" t="str">
        <f t="shared" si="0"/>
        <v xml:space="preserve"> </v>
      </c>
      <c r="J16" s="3"/>
      <c r="K16" s="245" t="str">
        <f>IF(I16=" ","",IF(AND(Formules!$F$5&gt;49,I16&gt;0,Formules!$B$46=2,Formulaire!$Q$4&lt;DATE(1946,8,1)),J16/Formulaire!$G$14*100,IF(AND(Formules!$F$5&gt;49,I16&gt;0,Formules!$B$46=2,Formulaire!$Q$4&gt;=DATE(1946,8,1)),J16/(Formulaire!$G$14/(100+(Formules!$B$61+Formules!$B$62)/2*100)*100)*100,IF(AND(Formules!$F$5&gt;49,I16&gt;0,Formules!$B$46&gt;2),100*I16/360*((Formulaire!$G$20+Formulaire!$G$21+Formulaire!$H$20+Formulaire!$H$21)/2)/100,IF(AND(Formules!$F$5&gt;49,I16&gt;0,Formules!$B$46=2,Formules!$B$50=2),100*I16/360*((Formulaire!$G$20+Formulaire!$G$21+Formulaire!$H$20+Formulaire!$H$21)/2)/100,Formules!$A$33)))))</f>
        <v/>
      </c>
    </row>
    <row r="17" spans="1:11" x14ac:dyDescent="0.2">
      <c r="A17" s="377"/>
      <c r="B17" s="378"/>
      <c r="C17" s="378"/>
      <c r="D17" s="378"/>
      <c r="E17" s="378"/>
      <c r="F17" s="379"/>
      <c r="G17" s="86"/>
      <c r="H17" s="86"/>
      <c r="I17" s="83" t="str">
        <f t="shared" si="0"/>
        <v xml:space="preserve"> </v>
      </c>
      <c r="J17" s="3"/>
      <c r="K17" s="245" t="str">
        <f>IF(I17=" ","",IF(AND(Formules!$F$5&gt;49,I17&gt;0,Formules!$B$46=2,Formulaire!$Q$4&lt;DATE(1946,8,1)),J17/Formulaire!$G$14*100,IF(AND(Formules!$F$5&gt;49,I17&gt;0,Formules!$B$46=2,Formulaire!$Q$4&gt;=DATE(1946,8,1)),J17/(Formulaire!$G$14/(100+(Formules!$B$61+Formules!$B$62)/2*100)*100)*100,IF(AND(Formules!$F$5&gt;49,I17&gt;0,Formules!$B$46&gt;2),100*I17/360*((Formulaire!$G$20+Formulaire!$G$21+Formulaire!$H$20+Formulaire!$H$21)/2)/100,IF(AND(Formules!$F$5&gt;49,I17&gt;0,Formules!$B$46=2,Formules!$B$50=2),100*I17/360*((Formulaire!$G$20+Formulaire!$G$21+Formulaire!$H$20+Formulaire!$H$21)/2)/100,Formules!$A$33)))))</f>
        <v/>
      </c>
    </row>
    <row r="18" spans="1:11" x14ac:dyDescent="0.2">
      <c r="A18" s="377"/>
      <c r="B18" s="378"/>
      <c r="C18" s="378"/>
      <c r="D18" s="378"/>
      <c r="E18" s="378"/>
      <c r="F18" s="379"/>
      <c r="G18" s="86"/>
      <c r="H18" s="86"/>
      <c r="I18" s="83" t="str">
        <f t="shared" si="0"/>
        <v xml:space="preserve"> </v>
      </c>
      <c r="J18" s="3"/>
      <c r="K18" s="245" t="str">
        <f>IF(I18=" ","",IF(AND(Formules!$F$5&gt;49,I18&gt;0,Formules!$B$46=2,Formulaire!$Q$4&lt;DATE(1946,8,1)),J18/Formulaire!$G$14*100,IF(AND(Formules!$F$5&gt;49,I18&gt;0,Formules!$B$46=2,Formulaire!$Q$4&gt;=DATE(1946,8,1)),J18/(Formulaire!$G$14/(100+(Formules!$B$61+Formules!$B$62)/2*100)*100)*100,IF(AND(Formules!$F$5&gt;49,I18&gt;0,Formules!$B$46&gt;2),100*I18/360*((Formulaire!$G$20+Formulaire!$G$21+Formulaire!$H$20+Formulaire!$H$21)/2)/100,IF(AND(Formules!$F$5&gt;49,I18&gt;0,Formules!$B$46=2,Formules!$B$50=2),100*I18/360*((Formulaire!$G$20+Formulaire!$G$21+Formulaire!$H$20+Formulaire!$H$21)/2)/100,Formules!$A$33)))))</f>
        <v/>
      </c>
    </row>
    <row r="19" spans="1:11" x14ac:dyDescent="0.2">
      <c r="A19" s="377"/>
      <c r="B19" s="378"/>
      <c r="C19" s="378"/>
      <c r="D19" s="378"/>
      <c r="E19" s="378"/>
      <c r="F19" s="379"/>
      <c r="G19" s="86"/>
      <c r="H19" s="86"/>
      <c r="I19" s="83" t="str">
        <f t="shared" si="0"/>
        <v xml:space="preserve"> </v>
      </c>
      <c r="J19" s="3"/>
      <c r="K19" s="245" t="str">
        <f>IF(I19=" ","",IF(AND(Formules!$F$5&gt;49,I19&gt;0,Formules!$B$46=2,Formulaire!$Q$4&lt;DATE(1946,8,1)),J19/Formulaire!$G$14*100,IF(AND(Formules!$F$5&gt;49,I19&gt;0,Formules!$B$46=2,Formulaire!$Q$4&gt;=DATE(1946,8,1)),J19/(Formulaire!$G$14/(100+(Formules!$B$61+Formules!$B$62)/2*100)*100)*100,IF(AND(Formules!$F$5&gt;49,I19&gt;0,Formules!$B$46&gt;2),100*I19/360*((Formulaire!$G$20+Formulaire!$G$21+Formulaire!$H$20+Formulaire!$H$21)/2)/100,IF(AND(Formules!$F$5&gt;49,I19&gt;0,Formules!$B$46=2,Formules!$B$50=2),100*I19/360*((Formulaire!$G$20+Formulaire!$G$21+Formulaire!$H$20+Formulaire!$H$21)/2)/100,Formules!$A$33)))))</f>
        <v/>
      </c>
    </row>
    <row r="20" spans="1:11" x14ac:dyDescent="0.2">
      <c r="A20" s="377"/>
      <c r="B20" s="378"/>
      <c r="C20" s="378"/>
      <c r="D20" s="378"/>
      <c r="E20" s="378"/>
      <c r="F20" s="379"/>
      <c r="G20" s="86"/>
      <c r="H20" s="86"/>
      <c r="I20" s="83" t="str">
        <f t="shared" si="0"/>
        <v xml:space="preserve"> </v>
      </c>
      <c r="J20" s="3"/>
      <c r="K20" s="245" t="str">
        <f>IF(I20=" ","",IF(AND(Formules!$F$5&gt;49,I20&gt;0,Formules!$B$46=2,Formulaire!$Q$4&lt;DATE(1946,8,1)),J20/Formulaire!$G$14*100,IF(AND(Formules!$F$5&gt;49,I20&gt;0,Formules!$B$46=2,Formulaire!$Q$4&gt;=DATE(1946,8,1)),J20/(Formulaire!$G$14/(100+(Formules!$B$61+Formules!$B$62)/2*100)*100)*100,IF(AND(Formules!$F$5&gt;49,I20&gt;0,Formules!$B$46&gt;2),100*I20/360*((Formulaire!$G$20+Formulaire!$G$21+Formulaire!$H$20+Formulaire!$H$21)/2)/100,IF(AND(Formules!$F$5&gt;49,I20&gt;0,Formules!$B$46=2,Formules!$B$50=2),100*I20/360*((Formulaire!$G$20+Formulaire!$G$21+Formulaire!$H$20+Formulaire!$H$21)/2)/100,Formules!$A$33)))))</f>
        <v/>
      </c>
    </row>
    <row r="21" spans="1:11" x14ac:dyDescent="0.2">
      <c r="A21" s="377"/>
      <c r="B21" s="378"/>
      <c r="C21" s="378"/>
      <c r="D21" s="378"/>
      <c r="E21" s="378"/>
      <c r="F21" s="379"/>
      <c r="G21" s="86"/>
      <c r="H21" s="86"/>
      <c r="I21" s="83" t="str">
        <f t="shared" si="0"/>
        <v xml:space="preserve"> </v>
      </c>
      <c r="J21" s="3"/>
      <c r="K21" s="245" t="str">
        <f>IF(I21=" ","",IF(AND(Formules!$F$5&gt;49,I21&gt;0,Formules!$B$46=2,Formulaire!$Q$4&lt;DATE(1946,8,1)),J21/Formulaire!$G$14*100,IF(AND(Formules!$F$5&gt;49,I21&gt;0,Formules!$B$46=2,Formulaire!$Q$4&gt;=DATE(1946,8,1)),J21/(Formulaire!$G$14/(100+(Formules!$B$61+Formules!$B$62)/2*100)*100)*100,IF(AND(Formules!$F$5&gt;49,I21&gt;0,Formules!$B$46&gt;2),100*I21/360*((Formulaire!$G$20+Formulaire!$G$21+Formulaire!$H$20+Formulaire!$H$21)/2)/100,IF(AND(Formules!$F$5&gt;49,I21&gt;0,Formules!$B$46=2,Formules!$B$50=2),100*I21/360*((Formulaire!$G$20+Formulaire!$G$21+Formulaire!$H$20+Formulaire!$H$21)/2)/100,Formules!$A$33)))))</f>
        <v/>
      </c>
    </row>
    <row r="22" spans="1:11" ht="10.8" thickBot="1" x14ac:dyDescent="0.25">
      <c r="A22" s="377"/>
      <c r="B22" s="378"/>
      <c r="C22" s="378"/>
      <c r="D22" s="378"/>
      <c r="E22" s="378"/>
      <c r="F22" s="379"/>
      <c r="G22" s="86"/>
      <c r="H22" s="86"/>
      <c r="I22" s="83" t="str">
        <f t="shared" si="0"/>
        <v xml:space="preserve"> </v>
      </c>
      <c r="J22" s="3"/>
      <c r="K22" s="245" t="str">
        <f>IF(I22=" ","",IF(AND(Formules!$F$5&gt;49,I22&gt;0,Formules!$B$46=2,Formulaire!$Q$4&lt;DATE(1946,8,1)),J22/Formulaire!$G$14*100,IF(AND(Formules!$F$5&gt;49,I22&gt;0,Formules!$B$46=2,Formulaire!$Q$4&gt;=DATE(1946,8,1)),J22/(Formulaire!$G$14/(100+(Formules!$B$61+Formules!$B$62)/2*100)*100)*100,IF(AND(Formules!$F$5&gt;49,I22&gt;0,Formules!$B$46&gt;2),100*I22/360*((Formulaire!$G$20+Formulaire!$G$21+Formulaire!$H$20+Formulaire!$H$21)/2)/100,IF(AND(Formules!$F$5&gt;49,I22&gt;0,Formules!$B$46=2,Formules!$B$50=2),100*I22/360*((Formulaire!$G$20+Formulaire!$G$21+Formulaire!$H$20+Formulaire!$H$21)/2)/100,Formules!$A$33)))))</f>
        <v/>
      </c>
    </row>
    <row r="23" spans="1:11" ht="10.8" thickBot="1" x14ac:dyDescent="0.25">
      <c r="A23" s="47" t="s">
        <v>94</v>
      </c>
      <c r="B23" s="48"/>
      <c r="C23" s="48"/>
      <c r="D23" s="48"/>
      <c r="E23" s="48"/>
      <c r="F23" s="48"/>
      <c r="G23" s="48"/>
      <c r="H23" s="48"/>
      <c r="I23" s="48">
        <f>IF([1]Formeln!$F$5&gt;49, SUM('[1]Déduction pour décharge horaire'!I13:I22),"")</f>
        <v>0</v>
      </c>
      <c r="J23" s="48">
        <f>IF([1]Formeln!$F$5&gt;49, SUM('[1]Déduction pour décharge horaire'!J13:J22),"")</f>
        <v>0</v>
      </c>
      <c r="K23" s="246">
        <f>SUM(K13:K22)</f>
        <v>0</v>
      </c>
    </row>
    <row r="24" spans="1:11" x14ac:dyDescent="0.2">
      <c r="A24" s="48"/>
      <c r="B24" s="48"/>
      <c r="C24" s="48"/>
      <c r="D24" s="48"/>
      <c r="E24" s="48"/>
      <c r="F24" s="48"/>
      <c r="G24" s="48"/>
      <c r="H24" s="48"/>
      <c r="I24" s="48"/>
      <c r="J24" s="48"/>
    </row>
    <row r="25" spans="1:11" ht="11.25" customHeight="1" x14ac:dyDescent="0.2">
      <c r="A25" s="359" t="s">
        <v>95</v>
      </c>
      <c r="B25" s="360"/>
      <c r="C25" s="360"/>
      <c r="D25" s="360"/>
      <c r="E25" s="360"/>
      <c r="F25" s="360"/>
      <c r="G25" s="360"/>
      <c r="H25" s="360"/>
      <c r="I25" s="360"/>
      <c r="J25" s="360"/>
    </row>
    <row r="26" spans="1:11" x14ac:dyDescent="0.2">
      <c r="A26" s="204"/>
      <c r="B26" s="204"/>
      <c r="C26" s="204"/>
      <c r="D26" s="204"/>
      <c r="E26" s="204"/>
      <c r="F26" s="204"/>
      <c r="G26" s="204"/>
      <c r="H26" s="204"/>
      <c r="I26" s="204"/>
      <c r="J26" s="204"/>
    </row>
    <row r="27" spans="1:11" x14ac:dyDescent="0.2">
      <c r="A27" s="34" t="s">
        <v>96</v>
      </c>
      <c r="B27" s="35"/>
      <c r="C27" s="36"/>
      <c r="D27" s="11"/>
      <c r="E27" s="48"/>
      <c r="F27" s="48"/>
      <c r="G27" s="33" t="s">
        <v>97</v>
      </c>
      <c r="H27" s="62"/>
      <c r="I27" s="62"/>
      <c r="J27" s="62"/>
      <c r="K27" s="84"/>
    </row>
    <row r="28" spans="1:11" x14ac:dyDescent="0.2">
      <c r="A28" s="12"/>
      <c r="B28" s="35"/>
      <c r="C28" s="36"/>
      <c r="D28" s="11"/>
      <c r="E28" s="38"/>
      <c r="F28" s="48"/>
      <c r="G28" s="59"/>
      <c r="H28" s="62"/>
      <c r="I28" s="62"/>
      <c r="J28" s="62"/>
      <c r="K28" s="84"/>
    </row>
    <row r="29" spans="1:11" x14ac:dyDescent="0.2">
      <c r="A29" s="39" t="s">
        <v>98</v>
      </c>
      <c r="B29" s="60"/>
      <c r="C29" s="40"/>
      <c r="D29" s="39"/>
      <c r="E29" s="61"/>
      <c r="F29" s="48"/>
      <c r="G29" s="39" t="s">
        <v>98</v>
      </c>
      <c r="H29" s="61"/>
      <c r="I29" s="61"/>
      <c r="J29" s="61"/>
      <c r="K29" s="85"/>
    </row>
    <row r="31" spans="1:11" ht="17.25" customHeight="1" x14ac:dyDescent="0.2">
      <c r="A31" s="94" t="str">
        <f>[1]Formulaire!$A$1</f>
        <v>Relevé individuel des heures d'enseignement et décharge horaire (compte RIH/DH)</v>
      </c>
      <c r="B31" s="87"/>
      <c r="C31" s="87"/>
      <c r="D31" s="87"/>
      <c r="E31" s="87"/>
      <c r="F31" s="87"/>
      <c r="G31" s="87"/>
      <c r="H31" s="87"/>
      <c r="I31" s="87"/>
      <c r="J31" s="87"/>
      <c r="K31" s="87"/>
    </row>
    <row r="33" spans="1:11" x14ac:dyDescent="0.2">
      <c r="A33" s="186" t="s">
        <v>76</v>
      </c>
      <c r="B33" s="79"/>
      <c r="C33" s="79"/>
      <c r="D33" s="80"/>
    </row>
    <row r="35" spans="1:11" x14ac:dyDescent="0.2">
      <c r="A35" s="373" t="s">
        <v>77</v>
      </c>
      <c r="B35" s="373"/>
      <c r="C35" s="81"/>
      <c r="E35" s="50" t="s">
        <v>78</v>
      </c>
      <c r="H35" s="373" t="s">
        <v>79</v>
      </c>
      <c r="I35" s="373"/>
      <c r="K35" s="51" t="s">
        <v>80</v>
      </c>
    </row>
    <row r="36" spans="1:11" x14ac:dyDescent="0.2">
      <c r="A36" s="392" t="str">
        <f>IF(Formulaire!$A$4=0,"",Formulaire!$A$4)</f>
        <v xml:space="preserve"> </v>
      </c>
      <c r="B36" s="392"/>
      <c r="C36" s="392"/>
      <c r="E36" s="394" t="str">
        <f>IF(Formulaire!$E$4=0,"",Formulaire!$E$4)</f>
        <v/>
      </c>
      <c r="F36" s="394"/>
      <c r="H36" s="393" t="str">
        <f>IF(Formulaire!$J$4=0,"",Formulaire!$J$4)</f>
        <v/>
      </c>
      <c r="I36" s="393"/>
      <c r="K36" s="82" t="str">
        <f>IF(Formulaire!$Q$4=0,"",Formulaire!$Q$4)</f>
        <v/>
      </c>
    </row>
    <row r="37" spans="1:11" ht="10.8" thickBot="1" x14ac:dyDescent="0.25">
      <c r="B37" s="81"/>
      <c r="C37" s="81"/>
      <c r="D37" s="81"/>
      <c r="E37" s="81"/>
    </row>
    <row r="38" spans="1:11" ht="11.4" x14ac:dyDescent="0.2">
      <c r="B38" s="81"/>
      <c r="C38" s="81"/>
      <c r="D38" s="81"/>
      <c r="E38" s="81"/>
      <c r="G38" s="386" t="s">
        <v>91</v>
      </c>
      <c r="H38" s="387"/>
    </row>
    <row r="39" spans="1:11" x14ac:dyDescent="0.2">
      <c r="B39" s="81"/>
      <c r="C39" s="81"/>
      <c r="D39" s="81"/>
      <c r="E39" s="81"/>
      <c r="F39" s="209" t="s">
        <v>82</v>
      </c>
      <c r="G39" s="388" t="str">
        <f>VLOOKUP(Formules!$D$46,Formules!$A$11:$B$15,2)</f>
        <v>Vide</v>
      </c>
      <c r="H39" s="389"/>
    </row>
    <row r="40" spans="1:11" x14ac:dyDescent="0.2">
      <c r="B40" s="81"/>
      <c r="C40" s="81"/>
      <c r="D40" s="81"/>
      <c r="E40" s="81"/>
      <c r="F40" s="209" t="s">
        <v>83</v>
      </c>
      <c r="G40" s="388" t="str">
        <f>VLOOKUP(Formules!$D$49,Formules!$A$20:$B$24,2)</f>
        <v>Vide</v>
      </c>
      <c r="H40" s="389"/>
    </row>
    <row r="41" spans="1:11" ht="10.8" thickBot="1" x14ac:dyDescent="0.25">
      <c r="B41" s="81"/>
      <c r="C41" s="81"/>
      <c r="D41" s="81"/>
      <c r="E41" s="81"/>
      <c r="F41" s="209" t="s">
        <v>84</v>
      </c>
      <c r="G41" s="390" t="str">
        <f>IF(Formulaire!$I$11="","",Formulaire!$I$11)</f>
        <v/>
      </c>
      <c r="H41" s="391"/>
    </row>
    <row r="42" spans="1:11" ht="35.25" customHeight="1" x14ac:dyDescent="0.2">
      <c r="A42" s="380" t="s">
        <v>85</v>
      </c>
      <c r="B42" s="381"/>
      <c r="C42" s="381"/>
      <c r="D42" s="381"/>
      <c r="E42" s="381"/>
      <c r="F42" s="382"/>
      <c r="G42" s="210" t="s">
        <v>86</v>
      </c>
      <c r="H42" s="210" t="s">
        <v>87</v>
      </c>
      <c r="I42" s="211" t="s">
        <v>88</v>
      </c>
      <c r="J42" s="212" t="s">
        <v>89</v>
      </c>
      <c r="K42" s="213" t="s">
        <v>90</v>
      </c>
    </row>
    <row r="43" spans="1:11" x14ac:dyDescent="0.2">
      <c r="A43" s="383"/>
      <c r="B43" s="384"/>
      <c r="C43" s="384"/>
      <c r="D43" s="384"/>
      <c r="E43" s="384"/>
      <c r="F43" s="385"/>
      <c r="G43" s="86"/>
      <c r="H43" s="86"/>
      <c r="I43" s="83" t="str">
        <f>IF(G43=0," ",DATEDIF(G43,H43,"d")+1)</f>
        <v xml:space="preserve"> </v>
      </c>
      <c r="J43" s="3"/>
      <c r="K43" s="245" t="str">
        <f>IF(I43=" ","",IF(AND(Formules!$F$5&gt;49,I43&gt;0,Formules!$D$46=2,Formulaire!$Q$4&lt;DATE(1946,8,1)),J43/Formulaire!$K$14*100,IF(AND(Formules!$F$5&gt;49,I43&gt;0,Formules!$D$46=2,Formulaire!$Q$4&gt;=DATE(1946,8,1)),J43/(Formulaire!$K$14/(100+(Formules!$D$61+Formules!$D$62)/2*100)*100)*100,IF(AND(Formules!$F$5&gt;49,I43&gt;0,Formules!$D$46&gt;2),100*I43/360*((Formulaire!$K$20+Formulaire!$K$21+Formulaire!$L$20+Formulaire!$L$21)/2)/100,IF(AND(Formules!$F$5&gt;49,I43&gt;0,Formules!$D$46=2,Formules!$D$50=2),100*I43/360*((Formulaire!$K$20+Formulaire!$K$21+Formulaire!$L$20+Formulaire!$L$21)/2)/100,Formules!$A$33)))))</f>
        <v/>
      </c>
    </row>
    <row r="44" spans="1:11" x14ac:dyDescent="0.2">
      <c r="A44" s="377"/>
      <c r="B44" s="378"/>
      <c r="C44" s="378"/>
      <c r="D44" s="378"/>
      <c r="E44" s="378"/>
      <c r="F44" s="379"/>
      <c r="G44" s="86"/>
      <c r="H44" s="86"/>
      <c r="I44" s="83" t="str">
        <f t="shared" ref="I44:I52" si="1">IF(G44=0," ",DATEDIF(G44,H44,"d")+1)</f>
        <v xml:space="preserve"> </v>
      </c>
      <c r="J44" s="3"/>
      <c r="K44" s="245" t="str">
        <f>IF(I44=" ","",IF(AND(Formules!$F$5&gt;49,I44&gt;0,Formules!$D$46=2,Formulaire!$Q$4&lt;DATE(1946,8,1)),J44/Formulaire!$K$14*100,IF(AND(Formules!$F$5&gt;49,I44&gt;0,Formules!$D$46=2,Formulaire!$Q$4&gt;=DATE(1946,8,1)),J44/(Formulaire!$K$14/(100+(Formules!$D$61+Formules!$D$62)/2*100)*100)*100,IF(AND(Formules!$F$5&gt;49,I44&gt;0,Formules!$D$46&gt;2),100*I44/360*((Formulaire!$K$20+Formulaire!$K$21+Formulaire!$L$20+Formulaire!$L$21)/2)/100,IF(AND(Formules!$F$5&gt;49,I44&gt;0,Formules!$D$46=2,Formules!$D$50=2),100*I44/360*((Formulaire!$K$20+Formulaire!$K$21+Formulaire!$L$20+Formulaire!$L$21)/2)/100,Formules!$A$33)))))</f>
        <v/>
      </c>
    </row>
    <row r="45" spans="1:11" x14ac:dyDescent="0.2">
      <c r="A45" s="377"/>
      <c r="B45" s="378"/>
      <c r="C45" s="378"/>
      <c r="D45" s="378"/>
      <c r="E45" s="378"/>
      <c r="F45" s="379"/>
      <c r="G45" s="86"/>
      <c r="H45" s="86"/>
      <c r="I45" s="83" t="str">
        <f t="shared" si="1"/>
        <v xml:space="preserve"> </v>
      </c>
      <c r="J45" s="3"/>
      <c r="K45" s="245" t="str">
        <f>IF(I45=" ","",IF(AND(Formules!$F$5&gt;49,I45&gt;0,Formules!$D$46=2,Formulaire!$Q$4&lt;DATE(1946,8,1)),J45/Formulaire!$K$14*100,IF(AND(Formules!$F$5&gt;49,I45&gt;0,Formules!$D$46=2,Formulaire!$Q$4&gt;=DATE(1946,8,1)),J45/(Formulaire!$K$14/(100+(Formules!$D$61+Formules!$D$62)/2*100)*100)*100,IF(AND(Formules!$F$5&gt;49,I45&gt;0,Formules!$D$46&gt;2),100*I45/360*((Formulaire!$K$20+Formulaire!$K$21+Formulaire!$L$20+Formulaire!$L$21)/2)/100,IF(AND(Formules!$F$5&gt;49,I45&gt;0,Formules!$D$46=2,Formules!$D$50=2),100*I45/360*((Formulaire!$K$20+Formulaire!$K$21+Formulaire!$L$20+Formulaire!$L$21)/2)/100,Formules!$A$33)))))</f>
        <v/>
      </c>
    </row>
    <row r="46" spans="1:11" x14ac:dyDescent="0.2">
      <c r="A46" s="377"/>
      <c r="B46" s="378"/>
      <c r="C46" s="378"/>
      <c r="D46" s="378"/>
      <c r="E46" s="378"/>
      <c r="F46" s="379"/>
      <c r="G46" s="86"/>
      <c r="H46" s="86"/>
      <c r="I46" s="83" t="str">
        <f t="shared" si="1"/>
        <v xml:space="preserve"> </v>
      </c>
      <c r="J46" s="3"/>
      <c r="K46" s="245" t="str">
        <f>IF(I46=" ","",IF(AND(Formules!$F$5&gt;49,I46&gt;0,Formules!$D$46=2,Formulaire!$Q$4&lt;DATE(1946,8,1)),J46/Formulaire!$K$14*100,IF(AND(Formules!$F$5&gt;49,I46&gt;0,Formules!$D$46=2,Formulaire!$Q$4&gt;=DATE(1946,8,1)),J46/(Formulaire!$K$14/(100+(Formules!$D$61+Formules!$D$62)/2*100)*100)*100,IF(AND(Formules!$F$5&gt;49,I46&gt;0,Formules!$D$46&gt;2),100*I46/360*((Formulaire!$K$20+Formulaire!$K$21+Formulaire!$L$20+Formulaire!$L$21)/2)/100,IF(AND(Formules!$F$5&gt;49,I46&gt;0,Formules!$D$46=2,Formules!$D$50=2),100*I46/360*((Formulaire!$K$20+Formulaire!$K$21+Formulaire!$L$20+Formulaire!$L$21)/2)/100,Formules!$A$33)))))</f>
        <v/>
      </c>
    </row>
    <row r="47" spans="1:11" x14ac:dyDescent="0.2">
      <c r="A47" s="377"/>
      <c r="B47" s="378"/>
      <c r="C47" s="378"/>
      <c r="D47" s="378"/>
      <c r="E47" s="378"/>
      <c r="F47" s="379"/>
      <c r="G47" s="86"/>
      <c r="H47" s="86"/>
      <c r="I47" s="83" t="str">
        <f t="shared" si="1"/>
        <v xml:space="preserve"> </v>
      </c>
      <c r="J47" s="3"/>
      <c r="K47" s="245" t="str">
        <f>IF(I47=" ","",IF(AND(Formules!$F$5&gt;49,I47&gt;0,Formules!$D$46=2,Formulaire!$Q$4&lt;DATE(1946,8,1)),J47/Formulaire!$K$14*100,IF(AND(Formules!$F$5&gt;49,I47&gt;0,Formules!$D$46=2,Formulaire!$Q$4&gt;=DATE(1946,8,1)),J47/(Formulaire!$K$14/(100+(Formules!$D$61+Formules!$D$62)/2*100)*100)*100,IF(AND(Formules!$F$5&gt;49,I47&gt;0,Formules!$D$46&gt;2),100*I47/360*((Formulaire!$K$20+Formulaire!$K$21+Formulaire!$L$20+Formulaire!$L$21)/2)/100,IF(AND(Formules!$F$5&gt;49,I47&gt;0,Formules!$D$46=2,Formules!$D$50=2),100*I47/360*((Formulaire!$K$20+Formulaire!$K$21+Formulaire!$L$20+Formulaire!$L$21)/2)/100,Formules!$A$33)))))</f>
        <v/>
      </c>
    </row>
    <row r="48" spans="1:11" x14ac:dyDescent="0.2">
      <c r="A48" s="377"/>
      <c r="B48" s="378"/>
      <c r="C48" s="378"/>
      <c r="D48" s="378"/>
      <c r="E48" s="378"/>
      <c r="F48" s="379"/>
      <c r="G48" s="86"/>
      <c r="H48" s="86"/>
      <c r="I48" s="83" t="str">
        <f t="shared" si="1"/>
        <v xml:space="preserve"> </v>
      </c>
      <c r="J48" s="3"/>
      <c r="K48" s="245" t="str">
        <f>IF(I48=" ","",IF(AND(Formules!$F$5&gt;49,I48&gt;0,Formules!$D$46=2,Formulaire!$Q$4&lt;DATE(1946,8,1)),J48/Formulaire!$K$14*100,IF(AND(Formules!$F$5&gt;49,I48&gt;0,Formules!$D$46=2,Formulaire!$Q$4&gt;=DATE(1946,8,1)),J48/(Formulaire!$K$14/(100+(Formules!$D$61+Formules!$D$62)/2*100)*100)*100,IF(AND(Formules!$F$5&gt;49,I48&gt;0,Formules!$D$46&gt;2),100*I48/360*((Formulaire!$K$20+Formulaire!$K$21+Formulaire!$L$20+Formulaire!$L$21)/2)/100,IF(AND(Formules!$F$5&gt;49,I48&gt;0,Formules!$D$46=2,Formules!$D$50=2),100*I48/360*((Formulaire!$K$20+Formulaire!$K$21+Formulaire!$L$20+Formulaire!$L$21)/2)/100,Formules!$A$33)))))</f>
        <v/>
      </c>
    </row>
    <row r="49" spans="1:11" x14ac:dyDescent="0.2">
      <c r="A49" s="377"/>
      <c r="B49" s="378"/>
      <c r="C49" s="378"/>
      <c r="D49" s="378"/>
      <c r="E49" s="378"/>
      <c r="F49" s="379"/>
      <c r="G49" s="86"/>
      <c r="H49" s="86"/>
      <c r="I49" s="83" t="str">
        <f t="shared" si="1"/>
        <v xml:space="preserve"> </v>
      </c>
      <c r="J49" s="3"/>
      <c r="K49" s="245" t="str">
        <f>IF(I49=" ","",IF(AND(Formules!$F$5&gt;49,I49&gt;0,Formules!$D$46=2,Formulaire!$Q$4&lt;DATE(1946,8,1)),J49/Formulaire!$K$14*100,IF(AND(Formules!$F$5&gt;49,I49&gt;0,Formules!$D$46=2,Formulaire!$Q$4&gt;=DATE(1946,8,1)),J49/(Formulaire!$K$14/(100+(Formules!$D$61+Formules!$D$62)/2*100)*100)*100,IF(AND(Formules!$F$5&gt;49,I49&gt;0,Formules!$D$46&gt;2),100*I49/360*((Formulaire!$K$20+Formulaire!$K$21+Formulaire!$L$20+Formulaire!$L$21)/2)/100,IF(AND(Formules!$F$5&gt;49,I49&gt;0,Formules!$D$46=2,Formules!$D$50=2),100*I49/360*((Formulaire!$K$20+Formulaire!$K$21+Formulaire!$L$20+Formulaire!$L$21)/2)/100,Formules!$A$33)))))</f>
        <v/>
      </c>
    </row>
    <row r="50" spans="1:11" x14ac:dyDescent="0.2">
      <c r="A50" s="377"/>
      <c r="B50" s="378"/>
      <c r="C50" s="378"/>
      <c r="D50" s="378"/>
      <c r="E50" s="378"/>
      <c r="F50" s="379"/>
      <c r="G50" s="86"/>
      <c r="H50" s="86"/>
      <c r="I50" s="83" t="str">
        <f t="shared" si="1"/>
        <v xml:space="preserve"> </v>
      </c>
      <c r="J50" s="3"/>
      <c r="K50" s="245" t="str">
        <f>IF(I50=" ","",IF(AND(Formules!$F$5&gt;49,I50&gt;0,Formules!$D$46=2,Formulaire!$Q$4&lt;DATE(1946,8,1)),J50/Formulaire!$K$14*100,IF(AND(Formules!$F$5&gt;49,I50&gt;0,Formules!$D$46=2,Formulaire!$Q$4&gt;=DATE(1946,8,1)),J50/(Formulaire!$K$14/(100+(Formules!$D$61+Formules!$D$62)/2*100)*100)*100,IF(AND(Formules!$F$5&gt;49,I50&gt;0,Formules!$D$46&gt;2),100*I50/360*((Formulaire!$K$20+Formulaire!$K$21+Formulaire!$L$20+Formulaire!$L$21)/2)/100,IF(AND(Formules!$F$5&gt;49,I50&gt;0,Formules!$D$46=2,Formules!$D$50=2),100*I50/360*((Formulaire!$K$20+Formulaire!$K$21+Formulaire!$L$20+Formulaire!$L$21)/2)/100,Formules!$A$33)))))</f>
        <v/>
      </c>
    </row>
    <row r="51" spans="1:11" x14ac:dyDescent="0.2">
      <c r="A51" s="377"/>
      <c r="B51" s="378"/>
      <c r="C51" s="378"/>
      <c r="D51" s="378"/>
      <c r="E51" s="378"/>
      <c r="F51" s="379"/>
      <c r="G51" s="86"/>
      <c r="H51" s="86"/>
      <c r="I51" s="83" t="str">
        <f t="shared" si="1"/>
        <v xml:space="preserve"> </v>
      </c>
      <c r="J51" s="3"/>
      <c r="K51" s="245" t="str">
        <f>IF(I51=" ","",IF(AND(Formules!$F$5&gt;49,I51&gt;0,Formules!$D$46=2,Formulaire!$Q$4&lt;DATE(1946,8,1)),J51/Formulaire!$K$14*100,IF(AND(Formules!$F$5&gt;49,I51&gt;0,Formules!$D$46=2,Formulaire!$Q$4&gt;=DATE(1946,8,1)),J51/(Formulaire!$K$14/(100+(Formules!$D$61+Formules!$D$62)/2*100)*100)*100,IF(AND(Formules!$F$5&gt;49,I51&gt;0,Formules!$D$46&gt;2),100*I51/360*((Formulaire!$K$20+Formulaire!$K$21+Formulaire!$L$20+Formulaire!$L$21)/2)/100,IF(AND(Formules!$F$5&gt;49,I51&gt;0,Formules!$D$46=2,Formules!$D$50=2),100*I51/360*((Formulaire!$K$20+Formulaire!$K$21+Formulaire!$L$20+Formulaire!$L$21)/2)/100,Formules!$A$33)))))</f>
        <v/>
      </c>
    </row>
    <row r="52" spans="1:11" ht="10.8" thickBot="1" x14ac:dyDescent="0.25">
      <c r="A52" s="377"/>
      <c r="B52" s="378"/>
      <c r="C52" s="378"/>
      <c r="D52" s="378"/>
      <c r="E52" s="378"/>
      <c r="F52" s="379"/>
      <c r="G52" s="86"/>
      <c r="H52" s="86"/>
      <c r="I52" s="83" t="str">
        <f t="shared" si="1"/>
        <v xml:space="preserve"> </v>
      </c>
      <c r="J52" s="3"/>
      <c r="K52" s="245" t="str">
        <f>IF(I52=" ","",IF(AND(Formules!$F$5&gt;49,I52&gt;0,Formules!$D$46=2,Formulaire!$Q$4&lt;DATE(1946,8,1)),J52/Formulaire!$K$14*100,IF(AND(Formules!$F$5&gt;49,I52&gt;0,Formules!$D$46=2,Formulaire!$Q$4&gt;=DATE(1946,8,1)),J52/(Formulaire!$K$14/(100+(Formules!$D$61+Formules!$D$62)/2*100)*100)*100,IF(AND(Formules!$F$5&gt;49,I52&gt;0,Formules!$D$46&gt;2),100*I52/360*((Formulaire!$K$20+Formulaire!$K$21+Formulaire!$L$20+Formulaire!$L$21)/2)/100,IF(AND(Formules!$F$5&gt;49,I52&gt;0,Formules!$D$46=2,Formules!$D$50=2),100*I52/360*((Formulaire!$K$20+Formulaire!$K$21+Formulaire!$L$20+Formulaire!$L$21)/2)/100,Formules!$A$33)))))</f>
        <v/>
      </c>
    </row>
    <row r="53" spans="1:11" ht="10.8" thickBot="1" x14ac:dyDescent="0.25">
      <c r="A53" s="47" t="s">
        <v>99</v>
      </c>
      <c r="B53" s="48"/>
      <c r="C53" s="48"/>
      <c r="D53" s="48"/>
      <c r="E53" s="48"/>
      <c r="F53" s="48"/>
      <c r="G53" s="48"/>
      <c r="H53" s="48"/>
      <c r="I53" s="48">
        <f>IF([1]Formeln!$F$5&gt;49, SUM('[1]Déduction pour décharge horaire'!I43:I52),"")</f>
        <v>0</v>
      </c>
      <c r="J53" s="48">
        <f>IF([1]Formeln!$F$5&gt;49, SUM('[1]Déduction pour décharge horaire'!J43:J52),"")</f>
        <v>0</v>
      </c>
      <c r="K53" s="246">
        <f>SUM(K43:K52)</f>
        <v>0</v>
      </c>
    </row>
    <row r="54" spans="1:11" x14ac:dyDescent="0.2">
      <c r="A54" s="48"/>
      <c r="B54" s="48"/>
      <c r="C54" s="48"/>
      <c r="D54" s="48"/>
      <c r="E54" s="48"/>
      <c r="F54" s="48"/>
      <c r="G54" s="48"/>
      <c r="H54" s="48"/>
      <c r="I54" s="48"/>
      <c r="J54" s="48"/>
    </row>
    <row r="55" spans="1:11" ht="11.25" customHeight="1" x14ac:dyDescent="0.2">
      <c r="A55" s="359" t="s">
        <v>95</v>
      </c>
      <c r="B55" s="360"/>
      <c r="C55" s="360"/>
      <c r="D55" s="360"/>
      <c r="E55" s="360"/>
      <c r="F55" s="360"/>
      <c r="G55" s="360"/>
      <c r="H55" s="360"/>
      <c r="I55" s="360"/>
      <c r="J55" s="360"/>
    </row>
    <row r="56" spans="1:11" x14ac:dyDescent="0.2">
      <c r="A56" s="204"/>
      <c r="B56" s="204"/>
      <c r="C56" s="204"/>
      <c r="D56" s="204"/>
      <c r="E56" s="204"/>
      <c r="F56" s="204"/>
      <c r="G56" s="204"/>
      <c r="H56" s="204"/>
      <c r="I56" s="204"/>
      <c r="J56" s="204"/>
    </row>
    <row r="57" spans="1:11" x14ac:dyDescent="0.2">
      <c r="A57" s="34" t="s">
        <v>96</v>
      </c>
      <c r="B57" s="35"/>
      <c r="C57" s="36"/>
      <c r="D57" s="11"/>
      <c r="E57" s="48"/>
      <c r="F57" s="48"/>
      <c r="G57" s="33" t="s">
        <v>97</v>
      </c>
      <c r="H57" s="62"/>
      <c r="I57" s="62"/>
      <c r="J57" s="62"/>
      <c r="K57" s="84"/>
    </row>
    <row r="58" spans="1:11" x14ac:dyDescent="0.2">
      <c r="A58" s="12"/>
      <c r="B58" s="35"/>
      <c r="C58" s="36"/>
      <c r="D58" s="11"/>
      <c r="E58" s="38"/>
      <c r="F58" s="48"/>
      <c r="G58" s="59"/>
      <c r="H58" s="62"/>
      <c r="I58" s="62"/>
      <c r="J58" s="62"/>
      <c r="K58" s="84"/>
    </row>
    <row r="59" spans="1:11" x14ac:dyDescent="0.2">
      <c r="A59" s="39" t="s">
        <v>98</v>
      </c>
      <c r="B59" s="60"/>
      <c r="C59" s="40"/>
      <c r="D59" s="39"/>
      <c r="E59" s="61"/>
      <c r="F59" s="48"/>
      <c r="G59" s="39" t="s">
        <v>98</v>
      </c>
      <c r="H59" s="61"/>
      <c r="I59" s="61"/>
      <c r="J59" s="61"/>
      <c r="K59" s="85"/>
    </row>
    <row r="61" spans="1:11" ht="17.25" customHeight="1" x14ac:dyDescent="0.2">
      <c r="A61" s="94" t="str">
        <f>[1]Formulaire!$A$1</f>
        <v>Relevé individuel des heures d'enseignement et décharge horaire (compte RIH/DH)</v>
      </c>
      <c r="B61" s="87"/>
      <c r="C61" s="87"/>
      <c r="D61" s="87"/>
      <c r="E61" s="87"/>
      <c r="F61" s="87"/>
      <c r="G61" s="87"/>
      <c r="H61" s="87"/>
      <c r="I61" s="87"/>
      <c r="J61" s="87"/>
      <c r="K61" s="87"/>
    </row>
    <row r="63" spans="1:11" x14ac:dyDescent="0.2">
      <c r="A63" s="186" t="s">
        <v>76</v>
      </c>
      <c r="B63" s="79"/>
      <c r="C63" s="79"/>
      <c r="D63" s="80"/>
    </row>
    <row r="65" spans="1:11" x14ac:dyDescent="0.2">
      <c r="A65" s="373" t="s">
        <v>77</v>
      </c>
      <c r="B65" s="373"/>
      <c r="C65" s="81"/>
      <c r="E65" s="50" t="s">
        <v>78</v>
      </c>
      <c r="H65" s="373" t="s">
        <v>79</v>
      </c>
      <c r="I65" s="373"/>
      <c r="K65" s="51" t="s">
        <v>80</v>
      </c>
    </row>
    <row r="66" spans="1:11" x14ac:dyDescent="0.2">
      <c r="A66" s="392" t="str">
        <f>IF(Formulaire!$A$4=0,"",Formulaire!$A$4)</f>
        <v xml:space="preserve"> </v>
      </c>
      <c r="B66" s="392"/>
      <c r="C66" s="392"/>
      <c r="E66" s="394" t="str">
        <f>IF(Formulaire!$E$4=0,"",Formulaire!$E$4)</f>
        <v/>
      </c>
      <c r="F66" s="394"/>
      <c r="H66" s="393" t="str">
        <f>IF(Formulaire!$J$4=0,"",Formulaire!$J$4)</f>
        <v/>
      </c>
      <c r="I66" s="393"/>
      <c r="K66" s="82" t="str">
        <f>IF(Formulaire!$Q$4=0,"",Formulaire!$Q$4)</f>
        <v/>
      </c>
    </row>
    <row r="67" spans="1:11" ht="10.8" thickBot="1" x14ac:dyDescent="0.25">
      <c r="B67" s="81"/>
      <c r="C67" s="81"/>
      <c r="D67" s="81"/>
      <c r="E67" s="81"/>
    </row>
    <row r="68" spans="1:11" ht="11.4" x14ac:dyDescent="0.2">
      <c r="B68" s="81"/>
      <c r="C68" s="81"/>
      <c r="D68" s="81"/>
      <c r="E68" s="81"/>
      <c r="G68" s="386" t="s">
        <v>92</v>
      </c>
      <c r="H68" s="387"/>
    </row>
    <row r="69" spans="1:11" x14ac:dyDescent="0.2">
      <c r="B69" s="81"/>
      <c r="C69" s="81"/>
      <c r="D69" s="81"/>
      <c r="E69" s="81"/>
      <c r="F69" s="209" t="s">
        <v>82</v>
      </c>
      <c r="G69" s="388" t="str">
        <f>VLOOKUP(Formules!$F$46,Formules!$A$11:$B$15,2)</f>
        <v>Vide</v>
      </c>
      <c r="H69" s="389"/>
    </row>
    <row r="70" spans="1:11" x14ac:dyDescent="0.2">
      <c r="B70" s="81"/>
      <c r="C70" s="81"/>
      <c r="D70" s="81"/>
      <c r="E70" s="81"/>
      <c r="F70" s="209" t="s">
        <v>83</v>
      </c>
      <c r="G70" s="388" t="str">
        <f>VLOOKUP(Formules!$F$49,Formules!$A$20:$B$24,2)</f>
        <v>Vide</v>
      </c>
      <c r="H70" s="389"/>
    </row>
    <row r="71" spans="1:11" ht="10.8" thickBot="1" x14ac:dyDescent="0.25">
      <c r="B71" s="81"/>
      <c r="C71" s="81"/>
      <c r="D71" s="81"/>
      <c r="E71" s="81"/>
      <c r="F71" s="209" t="s">
        <v>84</v>
      </c>
      <c r="G71" s="390" t="str">
        <f>IF(Formulaire!$M$11="","",Formulaire!$M$11)</f>
        <v/>
      </c>
      <c r="H71" s="391"/>
    </row>
    <row r="72" spans="1:11" ht="33.75" customHeight="1" x14ac:dyDescent="0.2">
      <c r="A72" s="380" t="s">
        <v>85</v>
      </c>
      <c r="B72" s="381"/>
      <c r="C72" s="381"/>
      <c r="D72" s="381"/>
      <c r="E72" s="381"/>
      <c r="F72" s="382"/>
      <c r="G72" s="210" t="s">
        <v>86</v>
      </c>
      <c r="H72" s="210" t="s">
        <v>87</v>
      </c>
      <c r="I72" s="211" t="s">
        <v>88</v>
      </c>
      <c r="J72" s="212" t="s">
        <v>89</v>
      </c>
      <c r="K72" s="213" t="s">
        <v>90</v>
      </c>
    </row>
    <row r="73" spans="1:11" x14ac:dyDescent="0.2">
      <c r="A73" s="383"/>
      <c r="B73" s="384"/>
      <c r="C73" s="384"/>
      <c r="D73" s="384"/>
      <c r="E73" s="384"/>
      <c r="F73" s="385"/>
      <c r="G73" s="86"/>
      <c r="H73" s="86"/>
      <c r="I73" s="83" t="str">
        <f>IF(G73=0," ",DATEDIF(G73,H73,"d")+1)</f>
        <v xml:space="preserve"> </v>
      </c>
      <c r="J73" s="3"/>
      <c r="K73" s="245" t="str">
        <f>IF(I73=" ","",IF(AND(Formules!$F$5&gt;49,I73&gt;0,Formules!$F$46=2,Formulaire!$Q$4&lt;DATE(1946,8,1)),J73/Formulaire!$O$14*100,IF(AND(Formules!$F$5&gt;49,I73&gt;0,Formules!$F$46=2,Formulaire!$Q$4&gt;=DATE(1946,8,1)),J73/(Formulaire!$O$14/(100+(Formules!$F$61+Formules!$F$62)/2*100)*100)*100,IF(AND(Formules!$F$5&gt;49,I73&gt;0,Formules!$F$46&gt;2),100*I73/360*((Formulaire!$O$20+Formulaire!$O$21+Formulaire!$P$20+Formulaire!$P$21)/2)/100,IF(AND(Formules!$F$5&gt;49,I73&gt;0,Formules!$F$46=2,Formules!$F$50=2),100*I73/360*((Formulaire!$O$20+Formulaire!$O$21+Formulaire!$P$20+Formulaire!$P$21)/2)/100,Formules!$A$33)))))</f>
        <v/>
      </c>
    </row>
    <row r="74" spans="1:11" x14ac:dyDescent="0.2">
      <c r="A74" s="377"/>
      <c r="B74" s="378"/>
      <c r="C74" s="378"/>
      <c r="D74" s="378"/>
      <c r="E74" s="378"/>
      <c r="F74" s="379"/>
      <c r="G74" s="86"/>
      <c r="H74" s="86"/>
      <c r="I74" s="83" t="str">
        <f t="shared" ref="I74:I82" si="2">IF(G74=0," ",DATEDIF(G74,H74,"d")+1)</f>
        <v xml:space="preserve"> </v>
      </c>
      <c r="J74" s="3"/>
      <c r="K74" s="245" t="str">
        <f>IF(I74=" ","",IF(AND(Formules!$F$5&gt;49,I74&gt;0,Formules!$F$46=2,Formulaire!$Q$4&lt;DATE(1946,8,1)),J74/Formulaire!$O$14*100,IF(AND(Formules!$F$5&gt;49,I74&gt;0,Formules!$F$46=2,Formulaire!$Q$4&gt;=DATE(1946,8,1)),J74/(Formulaire!$O$14/(100+(Formules!$F$61+Formules!$F$62)/2*100)*100)*100,IF(AND(Formules!$F$5&gt;49,I74&gt;0,Formules!$F$46&gt;2),100*I74/360*((Formulaire!$O$20+Formulaire!$O$21+Formulaire!$P$20+Formulaire!$P$21)/2)/100,IF(AND(Formules!$F$5&gt;49,I74&gt;0,Formules!$F$46=2,Formules!$F$50=2),100*I74/360*((Formulaire!$O$20+Formulaire!$O$21+Formulaire!$P$20+Formulaire!$P$21)/2)/100,Formules!$A$33)))))</f>
        <v/>
      </c>
    </row>
    <row r="75" spans="1:11" x14ac:dyDescent="0.2">
      <c r="A75" s="377"/>
      <c r="B75" s="378"/>
      <c r="C75" s="378"/>
      <c r="D75" s="378"/>
      <c r="E75" s="378"/>
      <c r="F75" s="379"/>
      <c r="G75" s="86"/>
      <c r="H75" s="86"/>
      <c r="I75" s="83" t="str">
        <f t="shared" si="2"/>
        <v xml:space="preserve"> </v>
      </c>
      <c r="J75" s="3"/>
      <c r="K75" s="245" t="str">
        <f>IF(I75=" ","",IF(AND(Formules!$F$5&gt;49,I75&gt;0,Formules!$F$46=2,Formulaire!$Q$4&lt;DATE(1946,8,1)),J75/Formulaire!$O$14*100,IF(AND(Formules!$F$5&gt;49,I75&gt;0,Formules!$F$46=2,Formulaire!$Q$4&gt;=DATE(1946,8,1)),J75/(Formulaire!$O$14/(100+(Formules!$F$61+Formules!$F$62)/2*100)*100)*100,IF(AND(Formules!$F$5&gt;49,I75&gt;0,Formules!$F$46&gt;2),100*I75/360*((Formulaire!$O$20+Formulaire!$O$21+Formulaire!$P$20+Formulaire!$P$21)/2)/100,IF(AND(Formules!$F$5&gt;49,I75&gt;0,Formules!$F$46=2,Formules!$F$50=2),100*I75/360*((Formulaire!$O$20+Formulaire!$O$21+Formulaire!$P$20+Formulaire!$P$21)/2)/100,Formules!$A$33)))))</f>
        <v/>
      </c>
    </row>
    <row r="76" spans="1:11" x14ac:dyDescent="0.2">
      <c r="A76" s="377"/>
      <c r="B76" s="378"/>
      <c r="C76" s="378"/>
      <c r="D76" s="378"/>
      <c r="E76" s="378"/>
      <c r="F76" s="379"/>
      <c r="G76" s="86"/>
      <c r="H76" s="86"/>
      <c r="I76" s="83" t="str">
        <f t="shared" si="2"/>
        <v xml:space="preserve"> </v>
      </c>
      <c r="J76" s="3"/>
      <c r="K76" s="245" t="str">
        <f>IF(I76=" ","",IF(AND(Formules!$F$5&gt;49,I76&gt;0,Formules!$F$46=2,Formulaire!$Q$4&lt;DATE(1946,8,1)),J76/Formulaire!$O$14*100,IF(AND(Formules!$F$5&gt;49,I76&gt;0,Formules!$F$46=2,Formulaire!$Q$4&gt;=DATE(1946,8,1)),J76/(Formulaire!$O$14/(100+(Formules!$F$61+Formules!$F$62)/2*100)*100)*100,IF(AND(Formules!$F$5&gt;49,I76&gt;0,Formules!$F$46&gt;2),100*I76/360*((Formulaire!$O$20+Formulaire!$O$21+Formulaire!$P$20+Formulaire!$P$21)/2)/100,IF(AND(Formules!$F$5&gt;49,I76&gt;0,Formules!$F$46=2,Formules!$F$50=2),100*I76/360*((Formulaire!$O$20+Formulaire!$O$21+Formulaire!$P$20+Formulaire!$P$21)/2)/100,Formules!$A$33)))))</f>
        <v/>
      </c>
    </row>
    <row r="77" spans="1:11" x14ac:dyDescent="0.2">
      <c r="A77" s="377"/>
      <c r="B77" s="378"/>
      <c r="C77" s="378"/>
      <c r="D77" s="378"/>
      <c r="E77" s="378"/>
      <c r="F77" s="379"/>
      <c r="G77" s="86"/>
      <c r="H77" s="86"/>
      <c r="I77" s="83" t="str">
        <f t="shared" si="2"/>
        <v xml:space="preserve"> </v>
      </c>
      <c r="J77" s="3"/>
      <c r="K77" s="245" t="str">
        <f>IF(I77=" ","",IF(AND(Formules!$F$5&gt;49,I77&gt;0,Formules!$F$46=2,Formulaire!$Q$4&lt;DATE(1946,8,1)),J77/Formulaire!$O$14*100,IF(AND(Formules!$F$5&gt;49,I77&gt;0,Formules!$F$46=2,Formulaire!$Q$4&gt;=DATE(1946,8,1)),J77/(Formulaire!$O$14/(100+(Formules!$F$61+Formules!$F$62)/2*100)*100)*100,IF(AND(Formules!$F$5&gt;49,I77&gt;0,Formules!$F$46&gt;2),100*I77/360*((Formulaire!$O$20+Formulaire!$O$21+Formulaire!$P$20+Formulaire!$P$21)/2)/100,IF(AND(Formules!$F$5&gt;49,I77&gt;0,Formules!$F$46=2,Formules!$F$50=2),100*I77/360*((Formulaire!$O$20+Formulaire!$O$21+Formulaire!$P$20+Formulaire!$P$21)/2)/100,Formules!$A$33)))))</f>
        <v/>
      </c>
    </row>
    <row r="78" spans="1:11" x14ac:dyDescent="0.2">
      <c r="A78" s="377"/>
      <c r="B78" s="378"/>
      <c r="C78" s="378"/>
      <c r="D78" s="378"/>
      <c r="E78" s="378"/>
      <c r="F78" s="379"/>
      <c r="G78" s="86"/>
      <c r="H78" s="86"/>
      <c r="I78" s="83" t="str">
        <f t="shared" si="2"/>
        <v xml:space="preserve"> </v>
      </c>
      <c r="J78" s="3"/>
      <c r="K78" s="245" t="str">
        <f>IF(I78=" ","",IF(AND(Formules!$F$5&gt;49,I78&gt;0,Formules!$F$46=2,Formulaire!$Q$4&lt;DATE(1946,8,1)),J78/Formulaire!$O$14*100,IF(AND(Formules!$F$5&gt;49,I78&gt;0,Formules!$F$46=2,Formulaire!$Q$4&gt;=DATE(1946,8,1)),J78/(Formulaire!$O$14/(100+(Formules!$F$61+Formules!$F$62)/2*100)*100)*100,IF(AND(Formules!$F$5&gt;49,I78&gt;0,Formules!$F$46&gt;2),100*I78/360*((Formulaire!$O$20+Formulaire!$O$21+Formulaire!$P$20+Formulaire!$P$21)/2)/100,IF(AND(Formules!$F$5&gt;49,I78&gt;0,Formules!$F$46=2,Formules!$F$50=2),100*I78/360*((Formulaire!$O$20+Formulaire!$O$21+Formulaire!$P$20+Formulaire!$P$21)/2)/100,Formules!$A$33)))))</f>
        <v/>
      </c>
    </row>
    <row r="79" spans="1:11" x14ac:dyDescent="0.2">
      <c r="A79" s="377"/>
      <c r="B79" s="378"/>
      <c r="C79" s="378"/>
      <c r="D79" s="378"/>
      <c r="E79" s="378"/>
      <c r="F79" s="379"/>
      <c r="G79" s="86"/>
      <c r="H79" s="86"/>
      <c r="I79" s="83" t="str">
        <f t="shared" si="2"/>
        <v xml:space="preserve"> </v>
      </c>
      <c r="J79" s="3"/>
      <c r="K79" s="245" t="str">
        <f>IF(I79=" ","",IF(AND(Formules!$F$5&gt;49,I79&gt;0,Formules!$F$46=2,Formulaire!$Q$4&lt;DATE(1946,8,1)),J79/Formulaire!$O$14*100,IF(AND(Formules!$F$5&gt;49,I79&gt;0,Formules!$F$46=2,Formulaire!$Q$4&gt;=DATE(1946,8,1)),J79/(Formulaire!$O$14/(100+(Formules!$F$61+Formules!$F$62)/2*100)*100)*100,IF(AND(Formules!$F$5&gt;49,I79&gt;0,Formules!$F$46&gt;2),100*I79/360*((Formulaire!$O$20+Formulaire!$O$21+Formulaire!$P$20+Formulaire!$P$21)/2)/100,IF(AND(Formules!$F$5&gt;49,I79&gt;0,Formules!$F$46=2,Formules!$F$50=2),100*I79/360*((Formulaire!$O$20+Formulaire!$O$21+Formulaire!$P$20+Formulaire!$P$21)/2)/100,Formules!$A$33)))))</f>
        <v/>
      </c>
    </row>
    <row r="80" spans="1:11" x14ac:dyDescent="0.2">
      <c r="A80" s="377"/>
      <c r="B80" s="378"/>
      <c r="C80" s="378"/>
      <c r="D80" s="378"/>
      <c r="E80" s="378"/>
      <c r="F80" s="379"/>
      <c r="G80" s="86"/>
      <c r="H80" s="86"/>
      <c r="I80" s="83" t="str">
        <f t="shared" si="2"/>
        <v xml:space="preserve"> </v>
      </c>
      <c r="J80" s="3"/>
      <c r="K80" s="245" t="str">
        <f>IF(I80=" ","",IF(AND(Formules!$F$5&gt;49,I80&gt;0,Formules!$F$46=2,Formulaire!$Q$4&lt;DATE(1946,8,1)),J80/Formulaire!$O$14*100,IF(AND(Formules!$F$5&gt;49,I80&gt;0,Formules!$F$46=2,Formulaire!$Q$4&gt;=DATE(1946,8,1)),J80/(Formulaire!$O$14/(100+(Formules!$F$61+Formules!$F$62)/2*100)*100)*100,IF(AND(Formules!$F$5&gt;49,I80&gt;0,Formules!$F$46&gt;2),100*I80/360*((Formulaire!$O$20+Formulaire!$O$21+Formulaire!$P$20+Formulaire!$P$21)/2)/100,IF(AND(Formules!$F$5&gt;49,I80&gt;0,Formules!$F$46=2,Formules!$F$50=2),100*I80/360*((Formulaire!$O$20+Formulaire!$O$21+Formulaire!$P$20+Formulaire!$P$21)/2)/100,Formules!$A$33)))))</f>
        <v/>
      </c>
    </row>
    <row r="81" spans="1:11" x14ac:dyDescent="0.2">
      <c r="A81" s="377"/>
      <c r="B81" s="378"/>
      <c r="C81" s="378"/>
      <c r="D81" s="378"/>
      <c r="E81" s="378"/>
      <c r="F81" s="379"/>
      <c r="G81" s="86"/>
      <c r="H81" s="86"/>
      <c r="I81" s="83" t="str">
        <f t="shared" si="2"/>
        <v xml:space="preserve"> </v>
      </c>
      <c r="J81" s="3"/>
      <c r="K81" s="245" t="str">
        <f>IF(I81=" ","",IF(AND(Formules!$F$5&gt;49,I81&gt;0,Formules!$F$46=2,Formulaire!$Q$4&lt;DATE(1946,8,1)),J81/Formulaire!$O$14*100,IF(AND(Formules!$F$5&gt;49,I81&gt;0,Formules!$F$46=2,Formulaire!$Q$4&gt;=DATE(1946,8,1)),J81/(Formulaire!$O$14/(100+(Formules!$F$61+Formules!$F$62)/2*100)*100)*100,IF(AND(Formules!$F$5&gt;49,I81&gt;0,Formules!$F$46&gt;2),100*I81/360*((Formulaire!$O$20+Formulaire!$O$21+Formulaire!$P$20+Formulaire!$P$21)/2)/100,IF(AND(Formules!$F$5&gt;49,I81&gt;0,Formules!$F$46=2,Formules!$F$50=2),100*I81/360*((Formulaire!$O$20+Formulaire!$O$21+Formulaire!$P$20+Formulaire!$P$21)/2)/100,Formules!$A$33)))))</f>
        <v/>
      </c>
    </row>
    <row r="82" spans="1:11" ht="10.8" thickBot="1" x14ac:dyDescent="0.25">
      <c r="A82" s="377"/>
      <c r="B82" s="378"/>
      <c r="C82" s="378"/>
      <c r="D82" s="378"/>
      <c r="E82" s="378"/>
      <c r="F82" s="379"/>
      <c r="G82" s="86"/>
      <c r="H82" s="86"/>
      <c r="I82" s="83" t="str">
        <f t="shared" si="2"/>
        <v xml:space="preserve"> </v>
      </c>
      <c r="J82" s="3"/>
      <c r="K82" s="245" t="str">
        <f>IF(I82=" ","",IF(AND(Formules!$F$5&gt;49,I82&gt;0,Formules!$F$46=2,Formulaire!$Q$4&lt;DATE(1946,8,1)),J82/Formulaire!$O$14*100,IF(AND(Formules!$F$5&gt;49,I82&gt;0,Formules!$F$46=2,Formulaire!$Q$4&gt;=DATE(1946,8,1)),J82/(Formulaire!$O$14/(100+(Formules!$F$61+Formules!$F$62)/2*100)*100)*100,IF(AND(Formules!$F$5&gt;49,I82&gt;0,Formules!$F$46&gt;2),100*I82/360*((Formulaire!$O$20+Formulaire!$O$21+Formulaire!$P$20+Formulaire!$P$21)/2)/100,IF(AND(Formules!$F$5&gt;49,I82&gt;0,Formules!$F$46=2,Formules!$F$50=2),100*I82/360*((Formulaire!$O$20+Formulaire!$O$21+Formulaire!$P$20+Formulaire!$P$21)/2)/100,Formules!$A$33)))))</f>
        <v/>
      </c>
    </row>
    <row r="83" spans="1:11" ht="10.8" thickBot="1" x14ac:dyDescent="0.25">
      <c r="A83" s="47" t="s">
        <v>100</v>
      </c>
      <c r="B83" s="48"/>
      <c r="C83" s="48"/>
      <c r="D83" s="48"/>
      <c r="E83" s="48"/>
      <c r="F83" s="48"/>
      <c r="G83" s="48"/>
      <c r="H83" s="48"/>
      <c r="I83" s="48">
        <f>IF([1]Formeln!$F$5&gt;49, SUM('[1]Déduction pour décharge horaire'!I73:I82),"")</f>
        <v>0</v>
      </c>
      <c r="J83" s="48">
        <f>IF([1]Formeln!$F$5&gt;49, SUM('[1]Déduction pour décharge horaire'!J73:J82),"")</f>
        <v>0</v>
      </c>
      <c r="K83" s="246">
        <f>SUM(K73:K82)</f>
        <v>0</v>
      </c>
    </row>
    <row r="84" spans="1:11" x14ac:dyDescent="0.2">
      <c r="A84" s="48"/>
      <c r="B84" s="48"/>
      <c r="C84" s="48"/>
      <c r="D84" s="48"/>
      <c r="E84" s="48"/>
      <c r="F84" s="48"/>
      <c r="G84" s="48"/>
      <c r="H84" s="48"/>
      <c r="I84" s="48"/>
      <c r="J84" s="48"/>
    </row>
    <row r="85" spans="1:11" ht="11.25" customHeight="1" x14ac:dyDescent="0.2">
      <c r="A85" s="359" t="s">
        <v>95</v>
      </c>
      <c r="B85" s="360"/>
      <c r="C85" s="360"/>
      <c r="D85" s="360"/>
      <c r="E85" s="360"/>
      <c r="F85" s="360"/>
      <c r="G85" s="360"/>
      <c r="H85" s="360"/>
      <c r="I85" s="360"/>
      <c r="J85" s="360"/>
    </row>
    <row r="86" spans="1:11" x14ac:dyDescent="0.2">
      <c r="A86" s="204"/>
      <c r="B86" s="204"/>
      <c r="C86" s="204"/>
      <c r="D86" s="204"/>
      <c r="E86" s="204"/>
      <c r="F86" s="204"/>
      <c r="G86" s="204"/>
      <c r="H86" s="204"/>
      <c r="I86" s="204"/>
      <c r="J86" s="204"/>
    </row>
    <row r="87" spans="1:11" x14ac:dyDescent="0.2">
      <c r="A87" s="34" t="s">
        <v>96</v>
      </c>
      <c r="B87" s="35"/>
      <c r="C87" s="36"/>
      <c r="D87" s="11"/>
      <c r="E87" s="48"/>
      <c r="F87" s="48"/>
      <c r="G87" s="33" t="s">
        <v>97</v>
      </c>
      <c r="H87" s="62"/>
      <c r="I87" s="62"/>
      <c r="J87" s="62"/>
      <c r="K87" s="84"/>
    </row>
    <row r="88" spans="1:11" x14ac:dyDescent="0.2">
      <c r="A88" s="12"/>
      <c r="B88" s="35"/>
      <c r="C88" s="36"/>
      <c r="D88" s="11"/>
      <c r="E88" s="38"/>
      <c r="F88" s="48"/>
      <c r="G88" s="59"/>
      <c r="H88" s="62"/>
      <c r="I88" s="62"/>
      <c r="J88" s="62"/>
      <c r="K88" s="84"/>
    </row>
    <row r="89" spans="1:11" x14ac:dyDescent="0.2">
      <c r="A89" s="39" t="s">
        <v>98</v>
      </c>
      <c r="B89" s="60"/>
      <c r="C89" s="40"/>
      <c r="D89" s="39"/>
      <c r="E89" s="61"/>
      <c r="F89" s="48"/>
      <c r="G89" s="39" t="s">
        <v>98</v>
      </c>
      <c r="H89" s="61"/>
      <c r="I89" s="61"/>
      <c r="J89" s="61"/>
      <c r="K89" s="85"/>
    </row>
    <row r="91" spans="1:11" ht="18" customHeight="1" x14ac:dyDescent="0.2">
      <c r="A91" s="94" t="str">
        <f>[1]Formulaire!$A$1</f>
        <v>Relevé individuel des heures d'enseignement et décharge horaire (compte RIH/DH)</v>
      </c>
      <c r="B91" s="87"/>
      <c r="C91" s="87"/>
      <c r="D91" s="87"/>
      <c r="E91" s="87"/>
      <c r="F91" s="87"/>
      <c r="G91" s="87"/>
      <c r="H91" s="87"/>
      <c r="I91" s="87"/>
      <c r="J91" s="87"/>
      <c r="K91" s="87"/>
    </row>
    <row r="93" spans="1:11" x14ac:dyDescent="0.2">
      <c r="A93" s="186" t="s">
        <v>76</v>
      </c>
      <c r="B93" s="79"/>
      <c r="C93" s="79"/>
      <c r="D93" s="80"/>
    </row>
    <row r="95" spans="1:11" x14ac:dyDescent="0.2">
      <c r="A95" s="373" t="s">
        <v>77</v>
      </c>
      <c r="B95" s="373"/>
      <c r="C95" s="81"/>
      <c r="E95" s="50" t="s">
        <v>78</v>
      </c>
      <c r="H95" s="373" t="s">
        <v>79</v>
      </c>
      <c r="I95" s="373"/>
      <c r="K95" s="51" t="s">
        <v>80</v>
      </c>
    </row>
    <row r="96" spans="1:11" x14ac:dyDescent="0.2">
      <c r="A96" s="392" t="str">
        <f>IF(Formulaire!$A$4=0,"",Formulaire!$A$4)</f>
        <v xml:space="preserve"> </v>
      </c>
      <c r="B96" s="392"/>
      <c r="C96" s="392"/>
      <c r="E96" s="394" t="str">
        <f>IF(Formulaire!$E$4=0,"",Formulaire!$E$4)</f>
        <v/>
      </c>
      <c r="F96" s="394"/>
      <c r="H96" s="393" t="str">
        <f>IF(Formulaire!$J$4=0,"",Formulaire!$J$4)</f>
        <v/>
      </c>
      <c r="I96" s="393"/>
      <c r="K96" s="82" t="str">
        <f>IF(Formulaire!$Q$4=0,"",Formulaire!$Q$4)</f>
        <v/>
      </c>
    </row>
    <row r="97" spans="1:11" ht="10.8" thickBot="1" x14ac:dyDescent="0.25">
      <c r="B97" s="81"/>
      <c r="C97" s="81"/>
      <c r="D97" s="81"/>
      <c r="E97" s="81"/>
    </row>
    <row r="98" spans="1:11" ht="11.4" x14ac:dyDescent="0.2">
      <c r="B98" s="81"/>
      <c r="C98" s="81"/>
      <c r="D98" s="81"/>
      <c r="E98" s="81"/>
      <c r="G98" s="386" t="s">
        <v>93</v>
      </c>
      <c r="H98" s="387"/>
    </row>
    <row r="99" spans="1:11" x14ac:dyDescent="0.2">
      <c r="B99" s="81"/>
      <c r="C99" s="81"/>
      <c r="D99" s="81"/>
      <c r="E99" s="81"/>
      <c r="F99" s="209" t="s">
        <v>82</v>
      </c>
      <c r="G99" s="388" t="str">
        <f>VLOOKUP(Formules!$H$46,Formules!$A$11:$B$15,2)</f>
        <v>Vide</v>
      </c>
      <c r="H99" s="389"/>
    </row>
    <row r="100" spans="1:11" x14ac:dyDescent="0.2">
      <c r="B100" s="81"/>
      <c r="C100" s="81"/>
      <c r="D100" s="81"/>
      <c r="E100" s="81"/>
      <c r="F100" s="209" t="s">
        <v>83</v>
      </c>
      <c r="G100" s="388" t="str">
        <f>VLOOKUP(Formules!$H$49,Formules!$A$20:$B$24,2)</f>
        <v>Vide</v>
      </c>
      <c r="H100" s="389"/>
    </row>
    <row r="101" spans="1:11" ht="10.8" thickBot="1" x14ac:dyDescent="0.25">
      <c r="B101" s="81"/>
      <c r="C101" s="81"/>
      <c r="D101" s="81"/>
      <c r="E101" s="81"/>
      <c r="F101" s="209" t="s">
        <v>84</v>
      </c>
      <c r="G101" s="390" t="str">
        <f>IF(Formulaire!$Q$11="","",Formulaire!$Q$11)</f>
        <v/>
      </c>
      <c r="H101" s="391"/>
    </row>
    <row r="102" spans="1:11" ht="35.25" customHeight="1" x14ac:dyDescent="0.2">
      <c r="A102" s="380" t="s">
        <v>85</v>
      </c>
      <c r="B102" s="381"/>
      <c r="C102" s="381"/>
      <c r="D102" s="381"/>
      <c r="E102" s="381"/>
      <c r="F102" s="382"/>
      <c r="G102" s="210" t="s">
        <v>86</v>
      </c>
      <c r="H102" s="210" t="s">
        <v>87</v>
      </c>
      <c r="I102" s="211" t="s">
        <v>88</v>
      </c>
      <c r="J102" s="212" t="s">
        <v>89</v>
      </c>
      <c r="K102" s="213" t="s">
        <v>90</v>
      </c>
    </row>
    <row r="103" spans="1:11" x14ac:dyDescent="0.2">
      <c r="A103" s="383"/>
      <c r="B103" s="384"/>
      <c r="C103" s="384"/>
      <c r="D103" s="384"/>
      <c r="E103" s="384"/>
      <c r="F103" s="385"/>
      <c r="G103" s="86"/>
      <c r="H103" s="86"/>
      <c r="I103" s="83" t="str">
        <f>IF(G103=0," ",DATEDIF(G103,H103,"d")+1)</f>
        <v xml:space="preserve"> </v>
      </c>
      <c r="J103" s="3"/>
      <c r="K103" s="245" t="str">
        <f>IF(I103=" ","",IF(AND(Formules!$F$5&gt;49,I103&gt;0,Formules!$H$46=2,Formulaire!$Q$4&lt;DATE(1946,8,1)),J103/Formulaire!$S$14*100,IF(AND(Formules!$F$5&gt;49,I103&gt;0,Formules!$H$46=2,Formulaire!$Q$4&gt;=DATE(1946,8,1)),J103/(Formulaire!$S$14/(100+(Formules!$H$61+Formules!$H$62)/2*100)*100)*100,IF(AND(Formules!$F$5&gt;49,I103&gt;0,Formules!$H$46&gt;2),100*I103/360*((Formulaire!$S$20+Formulaire!$S$21+Formulaire!$T$20+Formulaire!$T$21)/2)/100,IF(AND(Formules!$F$5&gt;49,I103&gt;0,Formules!$H$46=2,Formules!$H$50=2),100*I103/360*((Formulaire!$S$20+Formulaire!$S$21+Formulaire!$T$20+Formulaire!$T$21)/2)/100,Formules!$A$33)))))</f>
        <v/>
      </c>
    </row>
    <row r="104" spans="1:11" x14ac:dyDescent="0.2">
      <c r="A104" s="377"/>
      <c r="B104" s="378"/>
      <c r="C104" s="378"/>
      <c r="D104" s="378"/>
      <c r="E104" s="378"/>
      <c r="F104" s="379"/>
      <c r="G104" s="86"/>
      <c r="H104" s="86"/>
      <c r="I104" s="83" t="str">
        <f t="shared" ref="I104:I112" si="3">IF(G104=0," ",DATEDIF(G104,H104,"d")+1)</f>
        <v xml:space="preserve"> </v>
      </c>
      <c r="J104" s="3"/>
      <c r="K104" s="245" t="str">
        <f>IF(I104=" ","",IF(AND(Formules!$F$5&gt;49,I104&gt;0,Formules!$H$46=2,Formulaire!$Q$4&lt;DATE(1946,8,1)),J104/Formulaire!$S$14*100,IF(AND(Formules!$F$5&gt;49,I104&gt;0,Formules!$H$46=2,Formulaire!$Q$4&gt;=DATE(1946,8,1)),J104/(Formulaire!$S$14/(100+(Formules!$H$61+Formules!$H$62)/2*100)*100)*100,IF(AND(Formules!$F$5&gt;49,I104&gt;0,Formules!$H$46&gt;2),100*I104/360*((Formulaire!$S$20+Formulaire!$S$21+Formulaire!$T$20+Formulaire!$T$21)/2)/100,IF(AND(Formules!$F$5&gt;49,I104&gt;0,Formules!$H$46=2,Formules!$H$50=2),100*I104/360*((Formulaire!$S$20+Formulaire!$S$21+Formulaire!$T$20+Formulaire!$T$21)/2)/100,Formules!$A$33)))))</f>
        <v/>
      </c>
    </row>
    <row r="105" spans="1:11" x14ac:dyDescent="0.2">
      <c r="A105" s="377"/>
      <c r="B105" s="378"/>
      <c r="C105" s="378"/>
      <c r="D105" s="378"/>
      <c r="E105" s="378"/>
      <c r="F105" s="379"/>
      <c r="G105" s="86"/>
      <c r="H105" s="86"/>
      <c r="I105" s="83" t="str">
        <f t="shared" si="3"/>
        <v xml:space="preserve"> </v>
      </c>
      <c r="J105" s="3"/>
      <c r="K105" s="245" t="str">
        <f>IF(I105=" ","",IF(AND(Formules!$F$5&gt;49,I105&gt;0,Formules!$H$46=2,Formulaire!$Q$4&lt;DATE(1946,8,1)),J105/Formulaire!$S$14*100,IF(AND(Formules!$F$5&gt;49,I105&gt;0,Formules!$H$46=2,Formulaire!$Q$4&gt;=DATE(1946,8,1)),J105/(Formulaire!$S$14/(100+(Formules!$H$61+Formules!$H$62)/2*100)*100)*100,IF(AND(Formules!$F$5&gt;49,I105&gt;0,Formules!$H$46&gt;2),100*I105/360*((Formulaire!$S$20+Formulaire!$S$21+Formulaire!$T$20+Formulaire!$T$21)/2)/100,IF(AND(Formules!$F$5&gt;49,I105&gt;0,Formules!$H$46=2,Formules!$H$50=2),100*I105/360*((Formulaire!$S$20+Formulaire!$S$21+Formulaire!$T$20+Formulaire!$T$21)/2)/100,Formules!$A$33)))))</f>
        <v/>
      </c>
    </row>
    <row r="106" spans="1:11" x14ac:dyDescent="0.2">
      <c r="A106" s="377"/>
      <c r="B106" s="378"/>
      <c r="C106" s="378"/>
      <c r="D106" s="378"/>
      <c r="E106" s="378"/>
      <c r="F106" s="379"/>
      <c r="G106" s="86"/>
      <c r="H106" s="86"/>
      <c r="I106" s="83" t="str">
        <f t="shared" si="3"/>
        <v xml:space="preserve"> </v>
      </c>
      <c r="J106" s="3"/>
      <c r="K106" s="245" t="str">
        <f>IF(I106=" ","",IF(AND(Formules!$F$5&gt;49,I106&gt;0,Formules!$H$46=2,Formulaire!$Q$4&lt;DATE(1946,8,1)),J106/Formulaire!$S$14*100,IF(AND(Formules!$F$5&gt;49,I106&gt;0,Formules!$H$46=2,Formulaire!$Q$4&gt;=DATE(1946,8,1)),J106/(Formulaire!$S$14/(100+(Formules!$H$61+Formules!$H$62)/2*100)*100)*100,IF(AND(Formules!$F$5&gt;49,I106&gt;0,Formules!$H$46&gt;2),100*I106/360*((Formulaire!$S$20+Formulaire!$S$21+Formulaire!$T$20+Formulaire!$T$21)/2)/100,IF(AND(Formules!$F$5&gt;49,I106&gt;0,Formules!$H$46=2,Formules!$H$50=2),100*I106/360*((Formulaire!$S$20+Formulaire!$S$21+Formulaire!$T$20+Formulaire!$T$21)/2)/100,Formules!$A$33)))))</f>
        <v/>
      </c>
    </row>
    <row r="107" spans="1:11" x14ac:dyDescent="0.2">
      <c r="A107" s="377"/>
      <c r="B107" s="378"/>
      <c r="C107" s="378"/>
      <c r="D107" s="378"/>
      <c r="E107" s="378"/>
      <c r="F107" s="379"/>
      <c r="G107" s="86"/>
      <c r="H107" s="86"/>
      <c r="I107" s="83" t="str">
        <f t="shared" si="3"/>
        <v xml:space="preserve"> </v>
      </c>
      <c r="J107" s="3"/>
      <c r="K107" s="245" t="str">
        <f>IF(I107=" ","",IF(AND(Formules!$F$5&gt;49,I107&gt;0,Formules!$H$46=2,Formulaire!$Q$4&lt;DATE(1946,8,1)),J107/Formulaire!$S$14*100,IF(AND(Formules!$F$5&gt;49,I107&gt;0,Formules!$H$46=2,Formulaire!$Q$4&gt;=DATE(1946,8,1)),J107/(Formulaire!$S$14/(100+(Formules!$H$61+Formules!$H$62)/2*100)*100)*100,IF(AND(Formules!$F$5&gt;49,I107&gt;0,Formules!$H$46&gt;2),100*I107/360*((Formulaire!$S$20+Formulaire!$S$21+Formulaire!$T$20+Formulaire!$T$21)/2)/100,IF(AND(Formules!$F$5&gt;49,I107&gt;0,Formules!$H$46=2,Formules!$H$50=2),100*I107/360*((Formulaire!$S$20+Formulaire!$S$21+Formulaire!$T$20+Formulaire!$T$21)/2)/100,Formules!$A$33)))))</f>
        <v/>
      </c>
    </row>
    <row r="108" spans="1:11" x14ac:dyDescent="0.2">
      <c r="A108" s="377"/>
      <c r="B108" s="378"/>
      <c r="C108" s="378"/>
      <c r="D108" s="378"/>
      <c r="E108" s="378"/>
      <c r="F108" s="379"/>
      <c r="G108" s="86"/>
      <c r="H108" s="86"/>
      <c r="I108" s="83" t="str">
        <f t="shared" si="3"/>
        <v xml:space="preserve"> </v>
      </c>
      <c r="J108" s="3"/>
      <c r="K108" s="245" t="str">
        <f>IF(I108=" ","",IF(AND(Formules!$F$5&gt;49,I108&gt;0,Formules!$H$46=2,Formulaire!$Q$4&lt;DATE(1946,8,1)),J108/Formulaire!$S$14*100,IF(AND(Formules!$F$5&gt;49,I108&gt;0,Formules!$H$46=2,Formulaire!$Q$4&gt;=DATE(1946,8,1)),J108/(Formulaire!$S$14/(100+(Formules!$H$61+Formules!$H$62)/2*100)*100)*100,IF(AND(Formules!$F$5&gt;49,I108&gt;0,Formules!$H$46&gt;2),100*I108/360*((Formulaire!$S$20+Formulaire!$S$21+Formulaire!$T$20+Formulaire!$T$21)/2)/100,IF(AND(Formules!$F$5&gt;49,I108&gt;0,Formules!$H$46=2,Formules!$H$50=2),100*I108/360*((Formulaire!$S$20+Formulaire!$S$21+Formulaire!$T$20+Formulaire!$T$21)/2)/100,Formules!$A$33)))))</f>
        <v/>
      </c>
    </row>
    <row r="109" spans="1:11" x14ac:dyDescent="0.2">
      <c r="A109" s="377"/>
      <c r="B109" s="378"/>
      <c r="C109" s="378"/>
      <c r="D109" s="378"/>
      <c r="E109" s="378"/>
      <c r="F109" s="379"/>
      <c r="G109" s="86"/>
      <c r="H109" s="86"/>
      <c r="I109" s="83" t="str">
        <f t="shared" si="3"/>
        <v xml:space="preserve"> </v>
      </c>
      <c r="J109" s="3"/>
      <c r="K109" s="245" t="str">
        <f>IF(I109=" ","",IF(AND(Formules!$F$5&gt;49,I109&gt;0,Formules!$H$46=2,Formulaire!$Q$4&lt;DATE(1946,8,1)),J109/Formulaire!$S$14*100,IF(AND(Formules!$F$5&gt;49,I109&gt;0,Formules!$H$46=2,Formulaire!$Q$4&gt;=DATE(1946,8,1)),J109/(Formulaire!$S$14/(100+(Formules!$H$61+Formules!$H$62)/2*100)*100)*100,IF(AND(Formules!$F$5&gt;49,I109&gt;0,Formules!$H$46&gt;2),100*I109/360*((Formulaire!$S$20+Formulaire!$S$21+Formulaire!$T$20+Formulaire!$T$21)/2)/100,IF(AND(Formules!$F$5&gt;49,I109&gt;0,Formules!$H$46=2,Formules!$H$50=2),100*I109/360*((Formulaire!$S$20+Formulaire!$S$21+Formulaire!$T$20+Formulaire!$T$21)/2)/100,Formules!$A$33)))))</f>
        <v/>
      </c>
    </row>
    <row r="110" spans="1:11" x14ac:dyDescent="0.2">
      <c r="A110" s="377"/>
      <c r="B110" s="378"/>
      <c r="C110" s="378"/>
      <c r="D110" s="378"/>
      <c r="E110" s="378"/>
      <c r="F110" s="379"/>
      <c r="G110" s="86"/>
      <c r="H110" s="86"/>
      <c r="I110" s="83" t="str">
        <f t="shared" si="3"/>
        <v xml:space="preserve"> </v>
      </c>
      <c r="J110" s="3"/>
      <c r="K110" s="245" t="str">
        <f>IF(I110=" ","",IF(AND(Formules!$F$5&gt;49,I110&gt;0,Formules!$H$46=2,Formulaire!$Q$4&lt;DATE(1946,8,1)),J110/Formulaire!$S$14*100,IF(AND(Formules!$F$5&gt;49,I110&gt;0,Formules!$H$46=2,Formulaire!$Q$4&gt;=DATE(1946,8,1)),J110/(Formulaire!$S$14/(100+(Formules!$H$61+Formules!$H$62)/2*100)*100)*100,IF(AND(Formules!$F$5&gt;49,I110&gt;0,Formules!$H$46&gt;2),100*I110/360*((Formulaire!$S$20+Formulaire!$S$21+Formulaire!$T$20+Formulaire!$T$21)/2)/100,IF(AND(Formules!$F$5&gt;49,I110&gt;0,Formules!$H$46=2,Formules!$H$50=2),100*I110/360*((Formulaire!$S$20+Formulaire!$S$21+Formulaire!$T$20+Formulaire!$T$21)/2)/100,Formules!$A$33)))))</f>
        <v/>
      </c>
    </row>
    <row r="111" spans="1:11" x14ac:dyDescent="0.2">
      <c r="A111" s="377"/>
      <c r="B111" s="378"/>
      <c r="C111" s="378"/>
      <c r="D111" s="378"/>
      <c r="E111" s="378"/>
      <c r="F111" s="379"/>
      <c r="G111" s="86"/>
      <c r="H111" s="86"/>
      <c r="I111" s="83" t="str">
        <f t="shared" si="3"/>
        <v xml:space="preserve"> </v>
      </c>
      <c r="J111" s="3"/>
      <c r="K111" s="245" t="str">
        <f>IF(I111=" ","",IF(AND(Formules!$F$5&gt;49,I111&gt;0,Formules!$H$46=2,Formulaire!$Q$4&lt;DATE(1946,8,1)),J111/Formulaire!$S$14*100,IF(AND(Formules!$F$5&gt;49,I111&gt;0,Formules!$H$46=2,Formulaire!$Q$4&gt;=DATE(1946,8,1)),J111/(Formulaire!$S$14/(100+(Formules!$H$61+Formules!$H$62)/2*100)*100)*100,IF(AND(Formules!$F$5&gt;49,I111&gt;0,Formules!$H$46&gt;2),100*I111/360*((Formulaire!$S$20+Formulaire!$S$21+Formulaire!$T$20+Formulaire!$T$21)/2)/100,IF(AND(Formules!$F$5&gt;49,I111&gt;0,Formules!$H$46=2,Formules!$H$50=2),100*I111/360*((Formulaire!$S$20+Formulaire!$S$21+Formulaire!$T$20+Formulaire!$T$21)/2)/100,Formules!$A$33)))))</f>
        <v/>
      </c>
    </row>
    <row r="112" spans="1:11" ht="10.8" thickBot="1" x14ac:dyDescent="0.25">
      <c r="A112" s="377"/>
      <c r="B112" s="378"/>
      <c r="C112" s="378"/>
      <c r="D112" s="378"/>
      <c r="E112" s="378"/>
      <c r="F112" s="379"/>
      <c r="G112" s="86"/>
      <c r="H112" s="86"/>
      <c r="I112" s="83" t="str">
        <f t="shared" si="3"/>
        <v xml:space="preserve"> </v>
      </c>
      <c r="J112" s="3"/>
      <c r="K112" s="245" t="str">
        <f>IF(I112=" ","",IF(AND(Formules!$F$5&gt;49,I112&gt;0,Formules!$H$46=2,Formulaire!$Q$4&lt;DATE(1946,8,1)),J112/Formulaire!$S$14*100,IF(AND(Formules!$F$5&gt;49,I112&gt;0,Formules!$H$46=2,Formulaire!$Q$4&gt;=DATE(1946,8,1)),J112/(Formulaire!$S$14/(100+(Formules!$H$61+Formules!$H$62)/2*100)*100)*100,IF(AND(Formules!$F$5&gt;49,I112&gt;0,Formules!$H$46&gt;2),100*I112/360*((Formulaire!$S$20+Formulaire!$S$21+Formulaire!$T$20+Formulaire!$T$21)/2)/100,IF(AND(Formules!$F$5&gt;49,I112&gt;0,Formules!$H$46=2,Formules!$H$50=2),100*I112/360*((Formulaire!$S$20+Formulaire!$S$21+Formulaire!$T$20+Formulaire!$T$21)/2)/100,Formules!$A$33)))))</f>
        <v/>
      </c>
    </row>
    <row r="113" spans="1:11" ht="10.8" thickBot="1" x14ac:dyDescent="0.25">
      <c r="A113" s="47" t="s">
        <v>101</v>
      </c>
      <c r="B113" s="48"/>
      <c r="C113" s="48"/>
      <c r="D113" s="48"/>
      <c r="E113" s="48"/>
      <c r="F113" s="48"/>
      <c r="G113" s="48"/>
      <c r="H113" s="48"/>
      <c r="I113" s="48">
        <f>IF([1]Formeln!$F$5&gt;49, SUM('[1]Déduction pour décharge horaire'!I103:I112),"")</f>
        <v>0</v>
      </c>
      <c r="J113" s="48">
        <f>IF([1]Formeln!$F$5&gt;49, SUM('[1]Déduction pour décharge horaire'!J103:J112),"")</f>
        <v>0</v>
      </c>
      <c r="K113" s="246">
        <f>SUM(K103:K112)</f>
        <v>0</v>
      </c>
    </row>
    <row r="114" spans="1:11" x14ac:dyDescent="0.2">
      <c r="A114" s="48"/>
      <c r="B114" s="48"/>
      <c r="C114" s="48"/>
      <c r="D114" s="48"/>
      <c r="E114" s="48"/>
      <c r="F114" s="48"/>
      <c r="G114" s="48"/>
      <c r="H114" s="48"/>
      <c r="I114" s="48"/>
      <c r="J114" s="48"/>
    </row>
    <row r="115" spans="1:11" ht="11.25" customHeight="1" x14ac:dyDescent="0.2">
      <c r="A115" s="359" t="s">
        <v>95</v>
      </c>
      <c r="B115" s="360"/>
      <c r="C115" s="360"/>
      <c r="D115" s="360"/>
      <c r="E115" s="360"/>
      <c r="F115" s="360"/>
      <c r="G115" s="360"/>
      <c r="H115" s="360"/>
      <c r="I115" s="360"/>
      <c r="J115" s="360"/>
    </row>
    <row r="116" spans="1:11" x14ac:dyDescent="0.2">
      <c r="A116" s="204"/>
      <c r="B116" s="204"/>
      <c r="C116" s="204"/>
      <c r="D116" s="204"/>
      <c r="E116" s="204"/>
      <c r="F116" s="204"/>
      <c r="G116" s="204"/>
      <c r="H116" s="204"/>
      <c r="I116" s="204"/>
      <c r="J116" s="204"/>
    </row>
    <row r="117" spans="1:11" x14ac:dyDescent="0.2">
      <c r="A117" s="34" t="s">
        <v>96</v>
      </c>
      <c r="B117" s="35"/>
      <c r="C117" s="36"/>
      <c r="D117" s="11"/>
      <c r="E117" s="48"/>
      <c r="F117" s="48"/>
      <c r="G117" s="33" t="s">
        <v>97</v>
      </c>
      <c r="H117" s="62"/>
      <c r="I117" s="62"/>
      <c r="J117" s="62"/>
      <c r="K117" s="84"/>
    </row>
    <row r="118" spans="1:11" x14ac:dyDescent="0.2">
      <c r="A118" s="12"/>
      <c r="B118" s="35"/>
      <c r="C118" s="36"/>
      <c r="D118" s="11"/>
      <c r="E118" s="38"/>
      <c r="F118" s="48"/>
      <c r="G118" s="59"/>
      <c r="H118" s="62"/>
      <c r="I118" s="62"/>
      <c r="J118" s="62"/>
      <c r="K118" s="84"/>
    </row>
    <row r="119" spans="1:11" x14ac:dyDescent="0.2">
      <c r="A119" s="39" t="s">
        <v>98</v>
      </c>
      <c r="B119" s="60"/>
      <c r="C119" s="40"/>
      <c r="D119" s="39"/>
      <c r="E119" s="61"/>
      <c r="F119" s="48"/>
      <c r="G119" s="39" t="s">
        <v>98</v>
      </c>
      <c r="H119" s="61"/>
      <c r="I119" s="61"/>
      <c r="J119" s="61"/>
      <c r="K119" s="85"/>
    </row>
  </sheetData>
  <sheetProtection algorithmName="SHA-512" hashValue="22nLFyP1I1FbF9fWJzX0F37/VeCJ3im0SoEt08PTAwNZVh9JulZmp91Y/yZrKVNqvHLGwVIPzWWXgALNa/WpJw==" saltValue="C1U8oSqfKyTcKhOmDZlFSQ==" spinCount="100000" sheet="1" objects="1" scenarios="1"/>
  <mergeCells count="84">
    <mergeCell ref="G68:H68"/>
    <mergeCell ref="A50:F50"/>
    <mergeCell ref="A45:F45"/>
    <mergeCell ref="A46:F46"/>
    <mergeCell ref="A42:F42"/>
    <mergeCell ref="A65:B65"/>
    <mergeCell ref="E66:F66"/>
    <mergeCell ref="H66:I66"/>
    <mergeCell ref="H65:I65"/>
    <mergeCell ref="A49:F49"/>
    <mergeCell ref="A51:F51"/>
    <mergeCell ref="A47:F47"/>
    <mergeCell ref="A48:F48"/>
    <mergeCell ref="A44:F44"/>
    <mergeCell ref="A25:J25"/>
    <mergeCell ref="A43:F43"/>
    <mergeCell ref="A35:B35"/>
    <mergeCell ref="H35:I35"/>
    <mergeCell ref="A15:F15"/>
    <mergeCell ref="G39:H39"/>
    <mergeCell ref="G40:H40"/>
    <mergeCell ref="G41:H41"/>
    <mergeCell ref="E36:F36"/>
    <mergeCell ref="A16:F16"/>
    <mergeCell ref="A21:F21"/>
    <mergeCell ref="A36:C36"/>
    <mergeCell ref="H36:I36"/>
    <mergeCell ref="G38:H38"/>
    <mergeCell ref="A17:F17"/>
    <mergeCell ref="A18:F18"/>
    <mergeCell ref="A22:F22"/>
    <mergeCell ref="A19:F19"/>
    <mergeCell ref="A20:F20"/>
    <mergeCell ref="A82:F82"/>
    <mergeCell ref="A52:F52"/>
    <mergeCell ref="A55:J55"/>
    <mergeCell ref="A76:F76"/>
    <mergeCell ref="A77:F77"/>
    <mergeCell ref="A78:F78"/>
    <mergeCell ref="A79:F79"/>
    <mergeCell ref="A72:F72"/>
    <mergeCell ref="A73:F73"/>
    <mergeCell ref="A66:C66"/>
    <mergeCell ref="A81:F81"/>
    <mergeCell ref="A80:F80"/>
    <mergeCell ref="A74:F74"/>
    <mergeCell ref="A75:F75"/>
    <mergeCell ref="G69:H69"/>
    <mergeCell ref="G70:H70"/>
    <mergeCell ref="G71:H71"/>
    <mergeCell ref="H5:I5"/>
    <mergeCell ref="H6:I6"/>
    <mergeCell ref="A12:F12"/>
    <mergeCell ref="A5:B5"/>
    <mergeCell ref="G8:H8"/>
    <mergeCell ref="G9:H9"/>
    <mergeCell ref="G10:H10"/>
    <mergeCell ref="G11:H11"/>
    <mergeCell ref="A6:C6"/>
    <mergeCell ref="E6:F6"/>
    <mergeCell ref="A13:F13"/>
    <mergeCell ref="A14:F14"/>
    <mergeCell ref="A102:F102"/>
    <mergeCell ref="A103:F103"/>
    <mergeCell ref="A104:F104"/>
    <mergeCell ref="A85:J85"/>
    <mergeCell ref="G98:H98"/>
    <mergeCell ref="G99:H99"/>
    <mergeCell ref="G100:H100"/>
    <mergeCell ref="G101:H101"/>
    <mergeCell ref="A95:B95"/>
    <mergeCell ref="H95:I95"/>
    <mergeCell ref="A96:C96"/>
    <mergeCell ref="H96:I96"/>
    <mergeCell ref="E96:F96"/>
    <mergeCell ref="A105:F105"/>
    <mergeCell ref="A106:F106"/>
    <mergeCell ref="A107:F107"/>
    <mergeCell ref="A108:F108"/>
    <mergeCell ref="A115:J115"/>
    <mergeCell ref="A109:F109"/>
    <mergeCell ref="A110:F110"/>
    <mergeCell ref="A111:F111"/>
    <mergeCell ref="A112:F112"/>
  </mergeCells>
  <phoneticPr fontId="4" type="noConversion"/>
  <pageMargins left="0.78740157499999996" right="0.17" top="0.44" bottom="0.984251969" header="0.38" footer="0.4921259845"/>
  <pageSetup paperSize="9" orientation="landscape" r:id="rId1"/>
  <headerFooter alignWithMargins="0"/>
  <rowBreaks count="3" manualBreakCount="3">
    <brk id="30" max="16383" man="1"/>
    <brk id="60" max="16383" man="1"/>
    <brk id="9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indexed="11"/>
  </sheetPr>
  <dimension ref="A1:O127"/>
  <sheetViews>
    <sheetView workbookViewId="0">
      <selection activeCell="B11" sqref="B11:H14"/>
    </sheetView>
  </sheetViews>
  <sheetFormatPr baseColWidth="10" defaultColWidth="11.44140625" defaultRowHeight="11.4" x14ac:dyDescent="0.2"/>
  <cols>
    <col min="1" max="1" width="23.5546875" style="119" customWidth="1"/>
    <col min="2" max="2" width="15.5546875" style="119" customWidth="1"/>
    <col min="3" max="3" width="14" style="119" customWidth="1"/>
    <col min="4" max="4" width="10.88671875" style="119" customWidth="1"/>
    <col min="5" max="5" width="5" style="119" customWidth="1"/>
    <col min="6" max="6" width="7.88671875" style="119" customWidth="1"/>
    <col min="7" max="7" width="14.6640625" style="119" customWidth="1"/>
    <col min="8" max="8" width="8.6640625" style="119" customWidth="1"/>
    <col min="9" max="9" width="3.44140625" style="119" customWidth="1"/>
    <col min="10" max="10" width="5.33203125" style="119" customWidth="1"/>
    <col min="11" max="11" width="3.44140625" style="119" customWidth="1"/>
    <col min="12" max="16384" width="11.44140625" style="119"/>
  </cols>
  <sheetData>
    <row r="1" spans="1:15" ht="13.2" x14ac:dyDescent="0.25">
      <c r="A1" s="402" t="s">
        <v>156</v>
      </c>
      <c r="B1" s="402"/>
      <c r="C1" s="402"/>
      <c r="D1" s="402"/>
      <c r="E1" s="402"/>
      <c r="F1" s="402"/>
      <c r="G1" s="402"/>
      <c r="H1" s="402"/>
    </row>
    <row r="2" spans="1:15" ht="6" customHeight="1" x14ac:dyDescent="0.2"/>
    <row r="3" spans="1:15" ht="12" customHeight="1" x14ac:dyDescent="0.2">
      <c r="A3" s="403" t="s">
        <v>157</v>
      </c>
      <c r="B3" s="405" t="s">
        <v>158</v>
      </c>
      <c r="C3" s="405"/>
      <c r="D3" s="405"/>
      <c r="E3" s="405"/>
      <c r="F3" s="405"/>
      <c r="G3" s="405"/>
      <c r="H3" s="405"/>
      <c r="I3" s="100"/>
    </row>
    <row r="4" spans="1:15" x14ac:dyDescent="0.2">
      <c r="A4" s="403"/>
      <c r="B4" s="405"/>
      <c r="C4" s="405"/>
      <c r="D4" s="405"/>
      <c r="E4" s="405"/>
      <c r="F4" s="405"/>
      <c r="G4" s="405"/>
      <c r="H4" s="405"/>
      <c r="I4" s="137"/>
    </row>
    <row r="5" spans="1:15" x14ac:dyDescent="0.2">
      <c r="A5" s="403"/>
      <c r="B5" s="405"/>
      <c r="C5" s="405"/>
      <c r="D5" s="405"/>
      <c r="E5" s="405"/>
      <c r="F5" s="405"/>
      <c r="G5" s="405"/>
      <c r="H5" s="405"/>
      <c r="I5" s="137"/>
    </row>
    <row r="6" spans="1:15" x14ac:dyDescent="0.2">
      <c r="A6" s="403"/>
      <c r="B6" s="405"/>
      <c r="C6" s="405"/>
      <c r="D6" s="405"/>
      <c r="E6" s="405"/>
      <c r="F6" s="405"/>
      <c r="G6" s="405"/>
      <c r="H6" s="405"/>
      <c r="I6" s="137"/>
    </row>
    <row r="7" spans="1:15" x14ac:dyDescent="0.2">
      <c r="A7" s="403"/>
      <c r="B7" s="405"/>
      <c r="C7" s="405"/>
      <c r="D7" s="405"/>
      <c r="E7" s="405"/>
      <c r="F7" s="405"/>
      <c r="G7" s="405"/>
      <c r="H7" s="405"/>
      <c r="I7" s="137"/>
    </row>
    <row r="8" spans="1:15" ht="12" customHeight="1" x14ac:dyDescent="0.2">
      <c r="A8" s="403"/>
      <c r="B8" s="405" t="s">
        <v>159</v>
      </c>
      <c r="C8" s="405"/>
      <c r="D8" s="405"/>
      <c r="E8" s="405"/>
      <c r="F8" s="405"/>
      <c r="G8" s="405"/>
      <c r="H8" s="405"/>
      <c r="I8" s="137"/>
    </row>
    <row r="9" spans="1:15" x14ac:dyDescent="0.2">
      <c r="A9" s="403"/>
      <c r="B9" s="405"/>
      <c r="C9" s="405"/>
      <c r="D9" s="405"/>
      <c r="E9" s="405"/>
      <c r="F9" s="405"/>
      <c r="G9" s="405"/>
      <c r="H9" s="405"/>
      <c r="I9" s="137"/>
    </row>
    <row r="10" spans="1:15" ht="3" customHeight="1" x14ac:dyDescent="0.2">
      <c r="A10" s="403"/>
      <c r="B10" s="405"/>
      <c r="C10" s="405"/>
      <c r="D10" s="405"/>
      <c r="E10" s="405"/>
      <c r="F10" s="405"/>
      <c r="G10" s="405"/>
      <c r="H10" s="405"/>
      <c r="I10" s="137"/>
    </row>
    <row r="11" spans="1:15" s="260" customFormat="1" ht="12" customHeight="1" x14ac:dyDescent="0.2">
      <c r="A11" s="403"/>
      <c r="B11" s="407" t="s">
        <v>220</v>
      </c>
      <c r="C11" s="407"/>
      <c r="D11" s="407"/>
      <c r="E11" s="407"/>
      <c r="F11" s="407"/>
      <c r="G11" s="407"/>
      <c r="H11" s="407"/>
      <c r="I11" s="264"/>
      <c r="O11" s="265"/>
    </row>
    <row r="12" spans="1:15" s="260" customFormat="1" x14ac:dyDescent="0.2">
      <c r="A12" s="403"/>
      <c r="B12" s="407"/>
      <c r="C12" s="407"/>
      <c r="D12" s="407"/>
      <c r="E12" s="407"/>
      <c r="F12" s="407"/>
      <c r="G12" s="407"/>
      <c r="H12" s="407"/>
      <c r="I12" s="264"/>
    </row>
    <row r="13" spans="1:15" s="260" customFormat="1" ht="15.75" customHeight="1" x14ac:dyDescent="0.2">
      <c r="A13" s="403"/>
      <c r="B13" s="407"/>
      <c r="C13" s="407"/>
      <c r="D13" s="407"/>
      <c r="E13" s="407"/>
      <c r="F13" s="407"/>
      <c r="G13" s="407"/>
      <c r="H13" s="407"/>
      <c r="I13" s="264"/>
    </row>
    <row r="14" spans="1:15" hidden="1" x14ac:dyDescent="0.2">
      <c r="A14" s="403"/>
      <c r="B14" s="407"/>
      <c r="C14" s="407"/>
      <c r="D14" s="407"/>
      <c r="E14" s="407"/>
      <c r="F14" s="407"/>
      <c r="G14" s="407"/>
      <c r="H14" s="407"/>
      <c r="I14" s="100"/>
    </row>
    <row r="15" spans="1:15" ht="12" customHeight="1" x14ac:dyDescent="0.2">
      <c r="A15" s="403"/>
      <c r="B15" s="405" t="s">
        <v>173</v>
      </c>
      <c r="C15" s="405"/>
      <c r="D15" s="405"/>
      <c r="E15" s="405"/>
      <c r="F15" s="405"/>
      <c r="G15" s="405"/>
      <c r="H15" s="405"/>
      <c r="I15" s="100"/>
    </row>
    <row r="16" spans="1:15" x14ac:dyDescent="0.2">
      <c r="A16" s="404"/>
      <c r="B16" s="406"/>
      <c r="C16" s="406"/>
      <c r="D16" s="406"/>
      <c r="E16" s="406"/>
      <c r="F16" s="406"/>
      <c r="G16" s="406"/>
      <c r="H16" s="406"/>
      <c r="I16" s="100"/>
    </row>
    <row r="17" spans="1:11" ht="12.75" customHeight="1" x14ac:dyDescent="0.25">
      <c r="A17" s="215" t="s">
        <v>160</v>
      </c>
      <c r="B17" s="206"/>
      <c r="C17" s="206"/>
      <c r="D17" s="206"/>
      <c r="E17" s="206"/>
      <c r="F17" s="206"/>
      <c r="G17" s="206"/>
      <c r="H17" s="206"/>
      <c r="I17" s="100"/>
      <c r="J17" s="100"/>
    </row>
    <row r="18" spans="1:11" ht="12" customHeight="1" x14ac:dyDescent="0.2">
      <c r="A18" s="411" t="s">
        <v>161</v>
      </c>
      <c r="B18" s="395" t="s">
        <v>174</v>
      </c>
      <c r="C18" s="395"/>
      <c r="D18" s="395"/>
      <c r="E18" s="395"/>
      <c r="F18" s="395"/>
      <c r="G18" s="395"/>
      <c r="H18" s="395"/>
      <c r="I18" s="138"/>
      <c r="J18" s="138"/>
    </row>
    <row r="19" spans="1:11" ht="22.95" customHeight="1" x14ac:dyDescent="0.2">
      <c r="A19" s="411"/>
      <c r="B19" s="395"/>
      <c r="C19" s="395"/>
      <c r="D19" s="395"/>
      <c r="E19" s="395"/>
      <c r="F19" s="395"/>
      <c r="G19" s="395"/>
      <c r="H19" s="395"/>
      <c r="I19" s="138"/>
      <c r="J19" s="138"/>
    </row>
    <row r="20" spans="1:11" x14ac:dyDescent="0.2">
      <c r="A20" s="411"/>
      <c r="B20" s="395"/>
      <c r="C20" s="395"/>
      <c r="D20" s="395"/>
      <c r="E20" s="395"/>
      <c r="F20" s="395"/>
      <c r="G20" s="395"/>
      <c r="H20" s="395"/>
      <c r="I20" s="138"/>
      <c r="J20" s="138"/>
    </row>
    <row r="21" spans="1:11" x14ac:dyDescent="0.2">
      <c r="A21" s="412"/>
      <c r="B21" s="406"/>
      <c r="C21" s="406"/>
      <c r="D21" s="406"/>
      <c r="E21" s="406"/>
      <c r="F21" s="406"/>
      <c r="G21" s="406"/>
      <c r="H21" s="406"/>
      <c r="I21" s="138"/>
      <c r="J21" s="138"/>
    </row>
    <row r="22" spans="1:11" ht="12" x14ac:dyDescent="0.2">
      <c r="A22" s="216" t="s">
        <v>162</v>
      </c>
      <c r="B22" s="205"/>
      <c r="C22" s="205"/>
      <c r="D22" s="205"/>
      <c r="E22" s="205"/>
      <c r="F22" s="205"/>
      <c r="G22" s="205"/>
      <c r="H22" s="205"/>
      <c r="I22" s="138"/>
      <c r="J22" s="138"/>
    </row>
    <row r="23" spans="1:11" ht="14.25" customHeight="1" x14ac:dyDescent="0.2">
      <c r="A23" s="217" t="s">
        <v>163</v>
      </c>
      <c r="B23" s="395" t="s">
        <v>164</v>
      </c>
      <c r="C23" s="395"/>
      <c r="D23" s="395"/>
      <c r="E23" s="395"/>
      <c r="F23" s="395"/>
      <c r="G23" s="395"/>
      <c r="H23" s="395"/>
      <c r="I23" s="100"/>
      <c r="J23" s="100"/>
    </row>
    <row r="24" spans="1:11" ht="12" customHeight="1" x14ac:dyDescent="0.2">
      <c r="A24" s="395" t="s">
        <v>165</v>
      </c>
      <c r="B24" s="395" t="s">
        <v>166</v>
      </c>
      <c r="C24" s="395"/>
      <c r="D24" s="395"/>
      <c r="E24" s="395"/>
      <c r="F24" s="395"/>
      <c r="G24" s="395"/>
      <c r="H24" s="395"/>
      <c r="I24" s="100"/>
      <c r="J24" s="100"/>
    </row>
    <row r="25" spans="1:11" x14ac:dyDescent="0.2">
      <c r="A25" s="395"/>
      <c r="B25" s="395"/>
      <c r="C25" s="395"/>
      <c r="D25" s="395"/>
      <c r="E25" s="395"/>
      <c r="F25" s="395"/>
      <c r="G25" s="395"/>
      <c r="H25" s="395"/>
      <c r="I25" s="100"/>
      <c r="J25" s="100"/>
    </row>
    <row r="26" spans="1:11" ht="12" customHeight="1" x14ac:dyDescent="0.2">
      <c r="A26" s="217" t="s">
        <v>167</v>
      </c>
      <c r="B26" s="395" t="s">
        <v>168</v>
      </c>
      <c r="C26" s="395"/>
      <c r="D26" s="395"/>
      <c r="E26" s="395"/>
      <c r="F26" s="395"/>
      <c r="G26" s="395"/>
      <c r="H26" s="395"/>
      <c r="I26" s="100"/>
      <c r="J26" s="100"/>
    </row>
    <row r="27" spans="1:11" ht="24" customHeight="1" x14ac:dyDescent="0.2">
      <c r="A27" s="140" t="s">
        <v>175</v>
      </c>
      <c r="B27" s="395" t="s">
        <v>169</v>
      </c>
      <c r="C27" s="395"/>
      <c r="D27" s="395"/>
      <c r="E27" s="395"/>
      <c r="F27" s="395"/>
      <c r="G27" s="395"/>
      <c r="H27" s="395"/>
      <c r="I27" s="100"/>
      <c r="J27" s="100"/>
    </row>
    <row r="28" spans="1:11" ht="24" customHeight="1" x14ac:dyDescent="0.2">
      <c r="A28" s="218" t="s">
        <v>170</v>
      </c>
      <c r="B28" s="412" t="s">
        <v>171</v>
      </c>
      <c r="C28" s="412"/>
      <c r="D28" s="412"/>
      <c r="E28" s="412"/>
      <c r="F28" s="412"/>
      <c r="G28" s="412"/>
      <c r="H28" s="412"/>
      <c r="I28" s="100"/>
      <c r="J28" s="100"/>
      <c r="K28" s="100"/>
    </row>
    <row r="29" spans="1:11" ht="12" customHeight="1" x14ac:dyDescent="0.2">
      <c r="A29" s="414" t="s">
        <v>126</v>
      </c>
      <c r="B29" s="414"/>
      <c r="C29" s="414"/>
      <c r="D29" s="414"/>
      <c r="E29" s="414"/>
      <c r="F29" s="414"/>
      <c r="G29" s="414"/>
      <c r="H29" s="414"/>
      <c r="I29" s="100"/>
      <c r="J29" s="100"/>
    </row>
    <row r="30" spans="1:11" ht="24" customHeight="1" x14ac:dyDescent="0.2">
      <c r="A30" s="219" t="s">
        <v>172</v>
      </c>
      <c r="B30" s="395" t="s">
        <v>176</v>
      </c>
      <c r="C30" s="395"/>
      <c r="D30" s="395"/>
      <c r="E30" s="395"/>
      <c r="F30" s="395"/>
      <c r="G30" s="395"/>
      <c r="H30" s="395"/>
    </row>
    <row r="31" spans="1:11" ht="12" customHeight="1" x14ac:dyDescent="0.2">
      <c r="A31" s="396" t="s">
        <v>177</v>
      </c>
      <c r="B31" s="395" t="s">
        <v>178</v>
      </c>
      <c r="C31" s="395"/>
      <c r="D31" s="395"/>
      <c r="E31" s="395"/>
      <c r="F31" s="395"/>
      <c r="G31" s="395"/>
      <c r="H31" s="395"/>
    </row>
    <row r="32" spans="1:11" ht="12" customHeight="1" x14ac:dyDescent="0.2">
      <c r="A32" s="396"/>
      <c r="B32" s="395"/>
      <c r="C32" s="395"/>
      <c r="D32" s="395"/>
      <c r="E32" s="395"/>
      <c r="F32" s="395"/>
      <c r="G32" s="395"/>
      <c r="H32" s="395"/>
    </row>
    <row r="33" spans="1:8" ht="14.25" customHeight="1" x14ac:dyDescent="0.2">
      <c r="A33" s="396"/>
      <c r="B33" s="395"/>
      <c r="C33" s="395"/>
      <c r="D33" s="395"/>
      <c r="E33" s="395"/>
      <c r="F33" s="395"/>
      <c r="G33" s="395"/>
      <c r="H33" s="395"/>
    </row>
    <row r="34" spans="1:8" s="263" customFormat="1" ht="21" customHeight="1" x14ac:dyDescent="0.2">
      <c r="A34" s="396"/>
      <c r="B34" s="262" t="s">
        <v>179</v>
      </c>
      <c r="C34" s="413" t="s">
        <v>221</v>
      </c>
      <c r="D34" s="413"/>
      <c r="E34" s="413"/>
      <c r="F34" s="413"/>
      <c r="G34" s="413"/>
    </row>
    <row r="35" spans="1:8" ht="12" customHeight="1" x14ac:dyDescent="0.2">
      <c r="A35" s="396"/>
      <c r="B35" s="221" t="s">
        <v>180</v>
      </c>
      <c r="C35" s="400">
        <v>0.04</v>
      </c>
      <c r="D35" s="400"/>
      <c r="E35" s="400"/>
      <c r="F35" s="400"/>
      <c r="G35" s="400"/>
    </row>
    <row r="36" spans="1:8" x14ac:dyDescent="0.2">
      <c r="A36" s="396"/>
      <c r="B36" s="221" t="s">
        <v>181</v>
      </c>
      <c r="C36" s="400">
        <v>0.08</v>
      </c>
      <c r="D36" s="400"/>
      <c r="E36" s="400"/>
      <c r="F36" s="400"/>
      <c r="G36" s="400"/>
    </row>
    <row r="37" spans="1:8" x14ac:dyDescent="0.2">
      <c r="A37" s="396"/>
      <c r="B37" s="221" t="s">
        <v>182</v>
      </c>
      <c r="C37" s="400">
        <v>0.12</v>
      </c>
      <c r="D37" s="400"/>
      <c r="E37" s="400"/>
      <c r="F37" s="400"/>
      <c r="G37" s="400"/>
    </row>
    <row r="38" spans="1:8" ht="5.25" customHeight="1" x14ac:dyDescent="0.2">
      <c r="A38" s="141"/>
    </row>
    <row r="39" spans="1:8" s="260" customFormat="1" ht="12" customHeight="1" x14ac:dyDescent="0.2">
      <c r="A39" s="401" t="s">
        <v>183</v>
      </c>
      <c r="B39" s="401" t="s">
        <v>222</v>
      </c>
      <c r="C39" s="401"/>
      <c r="D39" s="401"/>
      <c r="E39" s="401"/>
      <c r="F39" s="401"/>
      <c r="G39" s="401"/>
      <c r="H39" s="401"/>
    </row>
    <row r="40" spans="1:8" s="260" customFormat="1" x14ac:dyDescent="0.2">
      <c r="A40" s="401"/>
      <c r="B40" s="401"/>
      <c r="C40" s="401"/>
      <c r="D40" s="401"/>
      <c r="E40" s="401"/>
      <c r="F40" s="401"/>
      <c r="G40" s="401"/>
      <c r="H40" s="401"/>
    </row>
    <row r="41" spans="1:8" s="260" customFormat="1" ht="35.4" customHeight="1" x14ac:dyDescent="0.2">
      <c r="A41" s="261" t="s">
        <v>184</v>
      </c>
      <c r="B41" s="401" t="s">
        <v>223</v>
      </c>
      <c r="C41" s="401"/>
      <c r="D41" s="401"/>
      <c r="E41" s="401"/>
      <c r="F41" s="401"/>
      <c r="G41" s="401"/>
      <c r="H41" s="401"/>
    </row>
    <row r="42" spans="1:8" ht="12" customHeight="1" x14ac:dyDescent="0.2">
      <c r="A42" s="396" t="s">
        <v>185</v>
      </c>
      <c r="B42" s="396" t="s">
        <v>186</v>
      </c>
      <c r="C42" s="396"/>
      <c r="D42" s="396"/>
      <c r="E42" s="396"/>
      <c r="F42" s="396"/>
      <c r="G42" s="396"/>
      <c r="H42" s="396"/>
    </row>
    <row r="43" spans="1:8" x14ac:dyDescent="0.2">
      <c r="A43" s="396"/>
      <c r="B43" s="396"/>
      <c r="C43" s="396"/>
      <c r="D43" s="396"/>
      <c r="E43" s="396"/>
      <c r="F43" s="396"/>
      <c r="G43" s="396"/>
      <c r="H43" s="396"/>
    </row>
    <row r="44" spans="1:8" x14ac:dyDescent="0.2">
      <c r="A44" s="396"/>
      <c r="B44" s="396"/>
      <c r="C44" s="396"/>
      <c r="D44" s="396"/>
      <c r="E44" s="396"/>
      <c r="F44" s="396"/>
      <c r="G44" s="396"/>
      <c r="H44" s="396"/>
    </row>
    <row r="45" spans="1:8" ht="12" customHeight="1" x14ac:dyDescent="0.2">
      <c r="A45" s="396" t="s">
        <v>187</v>
      </c>
      <c r="B45" s="395" t="s">
        <v>188</v>
      </c>
      <c r="C45" s="395"/>
      <c r="D45" s="395"/>
      <c r="E45" s="395"/>
      <c r="F45" s="395"/>
      <c r="G45" s="395"/>
      <c r="H45" s="395"/>
    </row>
    <row r="46" spans="1:8" x14ac:dyDescent="0.2">
      <c r="A46" s="396"/>
      <c r="B46" s="395"/>
      <c r="C46" s="395"/>
      <c r="D46" s="395"/>
      <c r="E46" s="395"/>
      <c r="F46" s="395"/>
      <c r="G46" s="395"/>
      <c r="H46" s="395"/>
    </row>
    <row r="47" spans="1:8" x14ac:dyDescent="0.2">
      <c r="A47" s="396"/>
      <c r="B47" s="139"/>
      <c r="C47" s="139"/>
      <c r="D47" s="139"/>
      <c r="E47" s="139"/>
      <c r="F47" s="139"/>
      <c r="G47" s="139"/>
      <c r="H47" s="139"/>
    </row>
    <row r="48" spans="1:8" x14ac:dyDescent="0.2">
      <c r="A48" s="396"/>
      <c r="B48" s="139"/>
      <c r="C48" s="139"/>
      <c r="D48" s="139"/>
      <c r="E48" s="139"/>
      <c r="F48" s="139"/>
      <c r="G48" s="139"/>
      <c r="H48" s="139"/>
    </row>
    <row r="49" spans="1:8" x14ac:dyDescent="0.2">
      <c r="A49" s="396"/>
      <c r="B49" s="139"/>
      <c r="C49" s="139"/>
      <c r="D49" s="139"/>
      <c r="E49" s="139"/>
      <c r="F49" s="139"/>
      <c r="G49" s="139"/>
      <c r="H49" s="139"/>
    </row>
    <row r="50" spans="1:8" ht="12" customHeight="1" x14ac:dyDescent="0.2">
      <c r="A50" s="396" t="s">
        <v>189</v>
      </c>
      <c r="B50" s="395" t="s">
        <v>190</v>
      </c>
      <c r="C50" s="395"/>
      <c r="D50" s="395"/>
      <c r="E50" s="395"/>
      <c r="F50" s="395"/>
      <c r="G50" s="395"/>
      <c r="H50" s="395"/>
    </row>
    <row r="51" spans="1:8" x14ac:dyDescent="0.2">
      <c r="A51" s="396"/>
      <c r="B51" s="395"/>
      <c r="C51" s="395"/>
      <c r="D51" s="395"/>
      <c r="E51" s="395"/>
      <c r="F51" s="395"/>
      <c r="G51" s="395"/>
      <c r="H51" s="395"/>
    </row>
    <row r="52" spans="1:8" x14ac:dyDescent="0.2">
      <c r="A52" s="396"/>
      <c r="B52" s="395"/>
      <c r="C52" s="395"/>
      <c r="D52" s="395"/>
      <c r="E52" s="395"/>
      <c r="F52" s="395"/>
      <c r="G52" s="395"/>
      <c r="H52" s="395"/>
    </row>
    <row r="53" spans="1:8" x14ac:dyDescent="0.2">
      <c r="A53" s="396"/>
      <c r="B53" s="395"/>
      <c r="C53" s="395"/>
      <c r="D53" s="395"/>
      <c r="E53" s="395"/>
      <c r="F53" s="395"/>
      <c r="G53" s="395"/>
      <c r="H53" s="395"/>
    </row>
    <row r="54" spans="1:8" ht="26.25" customHeight="1" x14ac:dyDescent="0.2">
      <c r="A54" s="396"/>
      <c r="B54" s="395"/>
      <c r="C54" s="395"/>
      <c r="D54" s="395"/>
      <c r="E54" s="395"/>
      <c r="F54" s="395"/>
      <c r="G54" s="395"/>
      <c r="H54" s="395"/>
    </row>
    <row r="55" spans="1:8" ht="21" customHeight="1" x14ac:dyDescent="0.2">
      <c r="A55" s="396"/>
      <c r="B55" s="140"/>
      <c r="C55" s="140"/>
      <c r="D55" s="140"/>
      <c r="E55" s="140"/>
      <c r="F55" s="140"/>
      <c r="G55" s="140"/>
      <c r="H55" s="140"/>
    </row>
    <row r="56" spans="1:8" ht="12" customHeight="1" x14ac:dyDescent="0.2">
      <c r="A56" s="396" t="s">
        <v>191</v>
      </c>
      <c r="B56" s="395" t="s">
        <v>192</v>
      </c>
      <c r="C56" s="395"/>
      <c r="D56" s="395"/>
      <c r="E56" s="395"/>
      <c r="F56" s="395"/>
      <c r="G56" s="395"/>
      <c r="H56" s="395"/>
    </row>
    <row r="57" spans="1:8" x14ac:dyDescent="0.2">
      <c r="A57" s="396"/>
      <c r="B57" s="395"/>
      <c r="C57" s="395"/>
      <c r="D57" s="395"/>
      <c r="E57" s="395"/>
      <c r="F57" s="395"/>
      <c r="G57" s="395"/>
      <c r="H57" s="395"/>
    </row>
    <row r="58" spans="1:8" x14ac:dyDescent="0.2">
      <c r="A58" s="396"/>
      <c r="B58" s="395"/>
      <c r="C58" s="395"/>
      <c r="D58" s="395"/>
      <c r="E58" s="395"/>
      <c r="F58" s="395"/>
      <c r="G58" s="395"/>
      <c r="H58" s="395"/>
    </row>
    <row r="59" spans="1:8" x14ac:dyDescent="0.2">
      <c r="A59" s="396"/>
      <c r="B59" s="140"/>
      <c r="C59" s="140"/>
      <c r="D59" s="140"/>
      <c r="E59" s="140"/>
      <c r="F59" s="140"/>
      <c r="G59" s="140"/>
      <c r="H59" s="140"/>
    </row>
    <row r="60" spans="1:8" x14ac:dyDescent="0.2">
      <c r="A60" s="396"/>
      <c r="B60" s="139"/>
      <c r="C60" s="139"/>
      <c r="D60" s="139"/>
      <c r="E60" s="139"/>
      <c r="F60" s="139"/>
      <c r="G60" s="139"/>
      <c r="H60" s="139"/>
    </row>
    <row r="61" spans="1:8" ht="12" customHeight="1" x14ac:dyDescent="0.2">
      <c r="A61" s="396" t="s">
        <v>193</v>
      </c>
      <c r="B61" s="409" t="s">
        <v>194</v>
      </c>
      <c r="C61" s="409"/>
      <c r="D61" s="409"/>
      <c r="E61" s="409"/>
      <c r="F61" s="409"/>
      <c r="G61" s="409"/>
      <c r="H61" s="409"/>
    </row>
    <row r="62" spans="1:8" x14ac:dyDescent="0.2">
      <c r="A62" s="396"/>
      <c r="B62" s="409"/>
      <c r="C62" s="409"/>
      <c r="D62" s="409"/>
      <c r="E62" s="409"/>
      <c r="F62" s="409"/>
      <c r="G62" s="409"/>
      <c r="H62" s="409"/>
    </row>
    <row r="63" spans="1:8" x14ac:dyDescent="0.2">
      <c r="A63" s="396"/>
      <c r="B63" s="409"/>
      <c r="C63" s="409"/>
      <c r="D63" s="409"/>
      <c r="E63" s="409"/>
      <c r="F63" s="409"/>
      <c r="G63" s="409"/>
      <c r="H63" s="409"/>
    </row>
    <row r="64" spans="1:8" x14ac:dyDescent="0.2">
      <c r="A64" s="396"/>
      <c r="B64" s="409"/>
      <c r="C64" s="409"/>
      <c r="D64" s="409"/>
      <c r="E64" s="409"/>
      <c r="F64" s="409"/>
      <c r="G64" s="409"/>
      <c r="H64" s="409"/>
    </row>
    <row r="65" spans="1:10" ht="2.25" customHeight="1" x14ac:dyDescent="0.2">
      <c r="A65" s="396"/>
      <c r="B65" s="409"/>
      <c r="C65" s="409"/>
      <c r="D65" s="409"/>
      <c r="E65" s="409"/>
      <c r="F65" s="409"/>
      <c r="G65" s="409"/>
      <c r="H65" s="409"/>
    </row>
    <row r="66" spans="1:10" ht="12" customHeight="1" x14ac:dyDescent="0.2">
      <c r="A66" s="396"/>
      <c r="B66" s="409" t="s">
        <v>195</v>
      </c>
      <c r="C66" s="396"/>
      <c r="D66" s="396"/>
      <c r="E66" s="396"/>
      <c r="F66" s="396"/>
      <c r="G66" s="396"/>
      <c r="H66" s="396"/>
    </row>
    <row r="67" spans="1:10" ht="11.4" customHeight="1" x14ac:dyDescent="0.2">
      <c r="A67" s="396"/>
      <c r="B67" s="396"/>
      <c r="C67" s="396"/>
      <c r="D67" s="396"/>
      <c r="E67" s="396"/>
      <c r="F67" s="396"/>
      <c r="G67" s="396"/>
      <c r="H67" s="396"/>
    </row>
    <row r="68" spans="1:10" x14ac:dyDescent="0.2">
      <c r="A68" s="396"/>
      <c r="B68" s="396"/>
      <c r="C68" s="396"/>
      <c r="D68" s="396"/>
      <c r="E68" s="396"/>
      <c r="F68" s="396"/>
      <c r="G68" s="396"/>
      <c r="H68" s="396"/>
    </row>
    <row r="69" spans="1:10" x14ac:dyDescent="0.2">
      <c r="A69" s="396"/>
      <c r="B69" s="396"/>
      <c r="C69" s="396"/>
      <c r="D69" s="396"/>
      <c r="E69" s="396"/>
      <c r="F69" s="396"/>
      <c r="G69" s="396"/>
      <c r="H69" s="396"/>
    </row>
    <row r="70" spans="1:10" ht="11.4" customHeight="1" x14ac:dyDescent="0.2">
      <c r="A70" s="396"/>
      <c r="B70" s="139"/>
      <c r="C70" s="139"/>
      <c r="D70" s="139"/>
      <c r="E70" s="139"/>
      <c r="F70" s="139"/>
      <c r="G70" s="139"/>
      <c r="H70" s="139"/>
    </row>
    <row r="71" spans="1:10" ht="22.5" customHeight="1" x14ac:dyDescent="0.2">
      <c r="A71" s="396"/>
      <c r="B71" s="139"/>
      <c r="C71" s="139"/>
      <c r="D71" s="139"/>
      <c r="E71" s="139"/>
      <c r="F71" s="139"/>
      <c r="G71" s="139"/>
      <c r="H71" s="139"/>
    </row>
    <row r="72" spans="1:10" x14ac:dyDescent="0.2">
      <c r="A72" s="217" t="s">
        <v>196</v>
      </c>
      <c r="B72" s="408" t="s">
        <v>197</v>
      </c>
      <c r="C72" s="408"/>
      <c r="D72" s="408"/>
      <c r="E72" s="408"/>
      <c r="F72" s="408"/>
      <c r="G72" s="408"/>
      <c r="H72" s="408"/>
      <c r="I72" s="100"/>
      <c r="J72" s="100"/>
    </row>
    <row r="73" spans="1:10" x14ac:dyDescent="0.2">
      <c r="A73" s="217" t="s">
        <v>198</v>
      </c>
      <c r="B73" s="408" t="s">
        <v>199</v>
      </c>
      <c r="C73" s="408"/>
      <c r="D73" s="408"/>
      <c r="E73" s="408"/>
      <c r="F73" s="408"/>
      <c r="G73" s="408"/>
      <c r="H73" s="408"/>
    </row>
    <row r="74" spans="1:10" ht="24" customHeight="1" x14ac:dyDescent="0.2">
      <c r="A74" s="197" t="s">
        <v>200</v>
      </c>
      <c r="B74" s="395" t="s">
        <v>201</v>
      </c>
      <c r="C74" s="395"/>
      <c r="D74" s="395"/>
      <c r="E74" s="395"/>
      <c r="F74" s="395"/>
      <c r="G74" s="395"/>
      <c r="H74" s="395"/>
    </row>
    <row r="75" spans="1:10" ht="24" customHeight="1" x14ac:dyDescent="0.2">
      <c r="A75" s="396" t="s">
        <v>202</v>
      </c>
      <c r="B75" s="399" t="s">
        <v>203</v>
      </c>
      <c r="C75" s="399"/>
      <c r="D75" s="399"/>
      <c r="E75" s="399"/>
      <c r="F75" s="399"/>
      <c r="G75" s="399"/>
      <c r="H75" s="399"/>
    </row>
    <row r="76" spans="1:10" ht="12.75" customHeight="1" x14ac:dyDescent="0.2">
      <c r="A76" s="396"/>
      <c r="B76" s="410" t="s">
        <v>204</v>
      </c>
      <c r="C76" s="410"/>
      <c r="D76" s="410"/>
      <c r="E76" s="142"/>
      <c r="F76" s="142"/>
      <c r="G76" s="142"/>
      <c r="H76" s="142"/>
    </row>
    <row r="77" spans="1:10" ht="12.75" customHeight="1" x14ac:dyDescent="0.2">
      <c r="A77" s="396"/>
      <c r="B77" s="410"/>
      <c r="C77" s="410"/>
      <c r="D77" s="410"/>
      <c r="E77" s="142"/>
      <c r="F77" s="142"/>
      <c r="G77" s="142"/>
      <c r="H77" s="142"/>
    </row>
    <row r="78" spans="1:10" ht="12.75" customHeight="1" x14ac:dyDescent="0.2">
      <c r="A78" s="396"/>
      <c r="B78" s="410"/>
      <c r="C78" s="410"/>
      <c r="D78" s="410"/>
      <c r="E78" s="142"/>
      <c r="F78" s="142"/>
      <c r="G78" s="142"/>
      <c r="H78" s="142"/>
    </row>
    <row r="79" spans="1:10" ht="18" customHeight="1" x14ac:dyDescent="0.2">
      <c r="A79" s="396"/>
      <c r="B79" s="410"/>
      <c r="C79" s="410"/>
      <c r="D79" s="410"/>
      <c r="E79" s="142"/>
      <c r="F79" s="142"/>
      <c r="G79" s="142"/>
      <c r="H79" s="142"/>
    </row>
    <row r="80" spans="1:10" ht="12.75" customHeight="1" x14ac:dyDescent="0.2">
      <c r="A80" s="396"/>
      <c r="C80" s="142"/>
      <c r="D80" s="142"/>
      <c r="E80" s="142"/>
      <c r="F80" s="142"/>
      <c r="G80" s="142"/>
      <c r="H80" s="142"/>
    </row>
    <row r="81" spans="1:8" ht="12.75" customHeight="1" x14ac:dyDescent="0.2">
      <c r="A81" s="396"/>
      <c r="B81" s="397" t="s">
        <v>224</v>
      </c>
      <c r="C81" s="398"/>
      <c r="D81" s="142"/>
      <c r="E81" s="142"/>
      <c r="F81" s="142"/>
      <c r="G81" s="142"/>
      <c r="H81" s="142"/>
    </row>
    <row r="82" spans="1:8" ht="12.75" customHeight="1" x14ac:dyDescent="0.2">
      <c r="A82" s="396"/>
      <c r="B82" s="398"/>
      <c r="C82" s="398"/>
      <c r="D82" s="142"/>
      <c r="E82" s="142"/>
      <c r="F82" s="142"/>
      <c r="G82" s="142"/>
      <c r="H82" s="142"/>
    </row>
    <row r="83" spans="1:8" ht="13.5" customHeight="1" x14ac:dyDescent="0.2">
      <c r="A83" s="217" t="s">
        <v>205</v>
      </c>
      <c r="B83" s="220" t="s">
        <v>206</v>
      </c>
      <c r="C83" s="142"/>
      <c r="D83" s="142"/>
      <c r="E83" s="142"/>
      <c r="F83" s="142"/>
      <c r="G83" s="142"/>
      <c r="H83" s="142"/>
    </row>
    <row r="84" spans="1:8" ht="12" customHeight="1" x14ac:dyDescent="0.2">
      <c r="A84" s="396" t="s">
        <v>207</v>
      </c>
      <c r="B84" s="408" t="s">
        <v>208</v>
      </c>
      <c r="C84" s="408"/>
      <c r="D84" s="408"/>
      <c r="E84" s="408"/>
      <c r="F84" s="408"/>
      <c r="G84" s="408"/>
      <c r="H84" s="408"/>
    </row>
    <row r="85" spans="1:8" x14ac:dyDescent="0.2">
      <c r="A85" s="396"/>
      <c r="B85" s="408" t="s">
        <v>50</v>
      </c>
      <c r="C85" s="408"/>
      <c r="D85" s="408"/>
      <c r="E85" s="408"/>
      <c r="F85" s="408"/>
      <c r="G85" s="408"/>
      <c r="H85" s="408"/>
    </row>
    <row r="86" spans="1:8" ht="12.75" customHeight="1" x14ac:dyDescent="0.2">
      <c r="A86" s="139"/>
      <c r="B86" s="139"/>
      <c r="C86" s="139"/>
      <c r="D86" s="139"/>
      <c r="E86" s="139"/>
      <c r="F86" s="139"/>
      <c r="G86" s="139"/>
      <c r="H86" s="139"/>
    </row>
    <row r="87" spans="1:8" ht="12.75" customHeight="1" x14ac:dyDescent="0.2">
      <c r="A87" s="139"/>
      <c r="B87" s="139"/>
      <c r="C87" s="139"/>
      <c r="D87" s="139"/>
      <c r="E87" s="139"/>
      <c r="F87" s="139"/>
      <c r="G87" s="139"/>
      <c r="H87" s="139"/>
    </row>
    <row r="88" spans="1:8" ht="12.75" customHeight="1" x14ac:dyDescent="0.2">
      <c r="A88" s="139"/>
      <c r="B88" s="139"/>
      <c r="C88" s="139"/>
      <c r="D88" s="139"/>
      <c r="E88" s="139"/>
      <c r="F88" s="139"/>
      <c r="G88" s="139"/>
      <c r="H88" s="139"/>
    </row>
    <row r="89" spans="1:8" ht="12.75" customHeight="1" x14ac:dyDescent="0.2">
      <c r="A89" s="139"/>
      <c r="B89" s="139"/>
      <c r="C89" s="139"/>
      <c r="D89" s="139"/>
      <c r="E89" s="139"/>
      <c r="F89" s="139"/>
      <c r="G89" s="139"/>
      <c r="H89" s="139"/>
    </row>
    <row r="90" spans="1:8" ht="12.75" customHeight="1" x14ac:dyDescent="0.2">
      <c r="A90" s="139"/>
      <c r="B90" s="139"/>
      <c r="C90" s="139"/>
      <c r="D90" s="139"/>
      <c r="E90" s="139"/>
      <c r="F90" s="139"/>
      <c r="G90" s="139"/>
      <c r="H90" s="139"/>
    </row>
    <row r="91" spans="1:8" ht="12" customHeight="1" x14ac:dyDescent="0.2">
      <c r="A91" s="396" t="s">
        <v>209</v>
      </c>
      <c r="B91" s="395" t="s">
        <v>210</v>
      </c>
      <c r="C91" s="395"/>
      <c r="D91" s="395"/>
      <c r="E91" s="395"/>
      <c r="F91" s="395"/>
      <c r="G91" s="395"/>
      <c r="H91" s="395"/>
    </row>
    <row r="92" spans="1:8" x14ac:dyDescent="0.2">
      <c r="A92" s="396"/>
      <c r="B92" s="395"/>
      <c r="C92" s="395"/>
      <c r="D92" s="395"/>
      <c r="E92" s="395"/>
      <c r="F92" s="395"/>
      <c r="G92" s="395"/>
      <c r="H92" s="395"/>
    </row>
    <row r="93" spans="1:8" x14ac:dyDescent="0.2">
      <c r="A93" s="139"/>
      <c r="B93" s="139"/>
      <c r="C93" s="139"/>
      <c r="D93" s="139"/>
      <c r="E93" s="139"/>
      <c r="F93" s="139"/>
      <c r="G93" s="139"/>
      <c r="H93" s="139"/>
    </row>
    <row r="94" spans="1:8" ht="12" x14ac:dyDescent="0.25">
      <c r="A94" s="119" t="s">
        <v>225</v>
      </c>
      <c r="E94" s="103" t="s">
        <v>211</v>
      </c>
    </row>
    <row r="97" ht="24.75" customHeight="1" x14ac:dyDescent="0.2"/>
    <row r="98" ht="7.5" customHeight="1" x14ac:dyDescent="0.2"/>
    <row r="104" ht="24.75" customHeight="1" x14ac:dyDescent="0.2"/>
    <row r="111" ht="26.25" customHeight="1" x14ac:dyDescent="0.2"/>
    <row r="117" ht="26.25" customHeight="1" x14ac:dyDescent="0.2"/>
    <row r="127" ht="12" customHeight="1" x14ac:dyDescent="0.2"/>
  </sheetData>
  <sheetProtection algorithmName="SHA-512" hashValue="TYUfwOmvHh/6hkB/mmyPEXmFL+UXgB/l0piUCeOfqrphI1a4WOI/RkSoj8fkQh1ZvmWBHo3ovt9mI+54rFhsAA==" saltValue="PtskHiCN+TtyTV0pasdH8g==" spinCount="100000" sheet="1" objects="1" scenarios="1"/>
  <mergeCells count="48">
    <mergeCell ref="B50:H54"/>
    <mergeCell ref="B56:H58"/>
    <mergeCell ref="B84:H84"/>
    <mergeCell ref="B85:H85"/>
    <mergeCell ref="A18:A21"/>
    <mergeCell ref="B18:H21"/>
    <mergeCell ref="C35:G35"/>
    <mergeCell ref="C34:G34"/>
    <mergeCell ref="B28:H28"/>
    <mergeCell ref="A29:H29"/>
    <mergeCell ref="A42:A44"/>
    <mergeCell ref="A31:A37"/>
    <mergeCell ref="A24:A25"/>
    <mergeCell ref="B39:H40"/>
    <mergeCell ref="B41:H41"/>
    <mergeCell ref="C36:G36"/>
    <mergeCell ref="B91:H92"/>
    <mergeCell ref="A91:A92"/>
    <mergeCell ref="A56:A60"/>
    <mergeCell ref="A61:A71"/>
    <mergeCell ref="B73:H73"/>
    <mergeCell ref="B66:H69"/>
    <mergeCell ref="B61:H65"/>
    <mergeCell ref="B76:D79"/>
    <mergeCell ref="B74:H74"/>
    <mergeCell ref="B72:H72"/>
    <mergeCell ref="A1:H1"/>
    <mergeCell ref="A3:A16"/>
    <mergeCell ref="B3:H7"/>
    <mergeCell ref="B8:H10"/>
    <mergeCell ref="B15:H16"/>
    <mergeCell ref="B11:H14"/>
    <mergeCell ref="B23:H23"/>
    <mergeCell ref="B26:H26"/>
    <mergeCell ref="A84:A85"/>
    <mergeCell ref="A45:A49"/>
    <mergeCell ref="B45:H46"/>
    <mergeCell ref="B81:C82"/>
    <mergeCell ref="A50:A55"/>
    <mergeCell ref="A75:A82"/>
    <mergeCell ref="B75:H75"/>
    <mergeCell ref="B30:H30"/>
    <mergeCell ref="B27:H27"/>
    <mergeCell ref="B24:H25"/>
    <mergeCell ref="B31:H33"/>
    <mergeCell ref="B42:H44"/>
    <mergeCell ref="C37:G37"/>
    <mergeCell ref="A39:A40"/>
  </mergeCells>
  <phoneticPr fontId="4" type="noConversion"/>
  <pageMargins left="0.46" right="0.27" top="0.63" bottom="0.91" header="0.4921259845" footer="0.4921259845"/>
  <pageSetup paperSize="9" orientation="portrait" r:id="rId1"/>
  <headerFooter alignWithMargins="0">
    <oddFooter>&amp;L&amp;7Anleitung zum Formular individuelle Pensenbuchhaltung und Altersentlastungskonto (IPB-/AE-Konto) (#409989v4)&amp;R&amp;7Seite &amp;P / &amp;N</oddFooter>
  </headerFooter>
  <rowBreaks count="2" manualBreakCount="2">
    <brk id="82" max="16383" man="1"/>
    <brk id="9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indexed="9"/>
  </sheetPr>
  <dimension ref="A1:T76"/>
  <sheetViews>
    <sheetView topLeftCell="A30" workbookViewId="0">
      <selection activeCell="A48" sqref="A48:XFD48"/>
    </sheetView>
  </sheetViews>
  <sheetFormatPr baseColWidth="10" defaultColWidth="11.44140625" defaultRowHeight="11.4" x14ac:dyDescent="0.2"/>
  <cols>
    <col min="1" max="1" width="38.88671875" style="99" customWidth="1"/>
    <col min="2" max="2" width="12" style="99" customWidth="1"/>
    <col min="3" max="5" width="8.5546875" style="99" bestFit="1" customWidth="1"/>
    <col min="6" max="6" width="10.33203125" style="99" bestFit="1" customWidth="1"/>
    <col min="7" max="7" width="8.6640625" style="99" bestFit="1" customWidth="1"/>
    <col min="8" max="9" width="8.5546875" style="99" bestFit="1" customWidth="1"/>
    <col min="10" max="10" width="7.109375" style="99" bestFit="1" customWidth="1"/>
    <col min="11" max="11" width="2.44140625" style="99" customWidth="1"/>
    <col min="12" max="12" width="6.44140625" style="99" bestFit="1" customWidth="1"/>
    <col min="13" max="13" width="2.33203125" style="99" customWidth="1"/>
    <col min="14" max="14" width="10.33203125" style="99" bestFit="1" customWidth="1"/>
    <col min="15" max="15" width="4.88671875" style="99" customWidth="1"/>
    <col min="16" max="16" width="10" style="99" customWidth="1"/>
    <col min="17" max="16384" width="11.44140625" style="99"/>
  </cols>
  <sheetData>
    <row r="1" spans="1:15" ht="12" x14ac:dyDescent="0.25">
      <c r="A1" s="104" t="s">
        <v>8</v>
      </c>
    </row>
    <row r="3" spans="1:15" ht="12" x14ac:dyDescent="0.25">
      <c r="A3" s="420" t="s">
        <v>5</v>
      </c>
      <c r="B3" s="420"/>
      <c r="C3" s="420"/>
      <c r="D3" s="420"/>
      <c r="E3" s="420"/>
      <c r="F3" s="420"/>
      <c r="G3" s="105"/>
      <c r="H3" s="422" t="s">
        <v>6</v>
      </c>
      <c r="I3" s="422"/>
      <c r="J3" s="422"/>
      <c r="K3" s="422"/>
      <c r="L3" s="422"/>
      <c r="M3" s="422"/>
      <c r="N3" s="422"/>
      <c r="O3" s="106"/>
    </row>
    <row r="4" spans="1:15" x14ac:dyDescent="0.2">
      <c r="A4" s="107" t="s">
        <v>1</v>
      </c>
      <c r="B4" s="107" t="s">
        <v>2</v>
      </c>
      <c r="C4" s="107"/>
      <c r="D4" s="107" t="s">
        <v>3</v>
      </c>
      <c r="E4" s="107"/>
      <c r="F4" s="107" t="s">
        <v>4</v>
      </c>
      <c r="G4" s="107"/>
      <c r="H4" s="108" t="s">
        <v>1</v>
      </c>
      <c r="I4" s="108"/>
      <c r="J4" s="108" t="s">
        <v>2</v>
      </c>
      <c r="K4" s="108"/>
      <c r="L4" s="108" t="s">
        <v>3</v>
      </c>
      <c r="M4" s="108"/>
      <c r="N4" s="108" t="s">
        <v>4</v>
      </c>
      <c r="O4" s="109"/>
    </row>
    <row r="5" spans="1:15" x14ac:dyDescent="0.2">
      <c r="A5" s="110">
        <f>DATEDIF(Formulaire!$Q$4,Formulaire!$E$4,"Y")</f>
        <v>0</v>
      </c>
      <c r="B5" s="110">
        <f>DATEDIF(Formulaire!$Q$4,Formulaire!$E$4,"YM")</f>
        <v>0</v>
      </c>
      <c r="C5" s="110"/>
      <c r="D5" s="110">
        <f>DATEDIF(Formulaire!$Q$4,Formulaire!$E$4,"yd")</f>
        <v>0</v>
      </c>
      <c r="E5" s="110"/>
      <c r="F5" s="107">
        <f>IF(AND(D5=0,B5=0),A5-1,A5)</f>
        <v>-1</v>
      </c>
      <c r="G5" s="107"/>
      <c r="H5" s="111">
        <f>DATEDIF(Formulaire!$Q$4,F7,"Y")</f>
        <v>0</v>
      </c>
      <c r="I5" s="111"/>
      <c r="J5" s="111">
        <f>DATEDIF(Formulaire!$Q$4,F7,"YM")</f>
        <v>5</v>
      </c>
      <c r="K5" s="111"/>
      <c r="L5" s="111">
        <f>DATEDIF(Formulaire!$Q$4,F7,"yd")</f>
        <v>182</v>
      </c>
      <c r="M5" s="111"/>
      <c r="N5" s="108">
        <f>IF(AND(L5=0,J5=0),H5-1,H5)</f>
        <v>0</v>
      </c>
      <c r="O5" s="109"/>
    </row>
    <row r="6" spans="1:15" x14ac:dyDescent="0.2">
      <c r="A6" s="112"/>
      <c r="B6" s="112"/>
      <c r="C6" s="112"/>
      <c r="D6" s="112"/>
      <c r="E6" s="112"/>
      <c r="F6" s="113"/>
      <c r="G6" s="113"/>
    </row>
    <row r="7" spans="1:15" ht="12" x14ac:dyDescent="0.2">
      <c r="A7" s="421" t="s">
        <v>7</v>
      </c>
      <c r="B7" s="421"/>
      <c r="C7" s="421"/>
      <c r="D7" s="421"/>
      <c r="E7" s="114"/>
      <c r="F7" s="115">
        <f>DATE(YEAR(Formulaire!E4),MONTH(Formulaire!E4)+6,DAY(Formulaire!E4))</f>
        <v>182</v>
      </c>
      <c r="G7" s="116"/>
    </row>
    <row r="10" spans="1:15" ht="12" x14ac:dyDescent="0.25">
      <c r="A10" s="117" t="s">
        <v>15</v>
      </c>
      <c r="G10" s="103" t="s">
        <v>55</v>
      </c>
      <c r="N10" s="191" t="s">
        <v>50</v>
      </c>
      <c r="O10" s="99" t="s">
        <v>50</v>
      </c>
    </row>
    <row r="11" spans="1:15" x14ac:dyDescent="0.2">
      <c r="A11" s="99">
        <v>1</v>
      </c>
      <c r="B11" s="118" t="s">
        <v>58</v>
      </c>
      <c r="C11" s="118"/>
      <c r="G11" s="99" t="s">
        <v>51</v>
      </c>
      <c r="J11" s="99">
        <v>0</v>
      </c>
    </row>
    <row r="12" spans="1:15" x14ac:dyDescent="0.2">
      <c r="A12" s="99">
        <v>2</v>
      </c>
      <c r="B12" s="119" t="s">
        <v>215</v>
      </c>
      <c r="C12" s="119"/>
      <c r="G12" s="99" t="s">
        <v>52</v>
      </c>
      <c r="J12" s="99">
        <v>5</v>
      </c>
    </row>
    <row r="13" spans="1:15" x14ac:dyDescent="0.2">
      <c r="A13" s="99">
        <v>3</v>
      </c>
      <c r="B13" s="119" t="s">
        <v>154</v>
      </c>
      <c r="C13" s="119"/>
      <c r="G13" s="99" t="s">
        <v>53</v>
      </c>
      <c r="J13" s="99">
        <v>0</v>
      </c>
    </row>
    <row r="14" spans="1:15" x14ac:dyDescent="0.2">
      <c r="A14" s="99">
        <v>4</v>
      </c>
      <c r="B14" s="143" t="s">
        <v>155</v>
      </c>
      <c r="C14" s="119"/>
      <c r="G14" s="99" t="s">
        <v>54</v>
      </c>
      <c r="J14" s="99">
        <v>5</v>
      </c>
    </row>
    <row r="15" spans="1:15" x14ac:dyDescent="0.2">
      <c r="A15" s="99">
        <v>5</v>
      </c>
      <c r="B15" s="99" t="s">
        <v>214</v>
      </c>
      <c r="C15" s="119"/>
      <c r="G15" s="99" t="s">
        <v>216</v>
      </c>
      <c r="J15" s="99">
        <v>5</v>
      </c>
    </row>
    <row r="16" spans="1:15" x14ac:dyDescent="0.2">
      <c r="A16" s="99">
        <v>6</v>
      </c>
      <c r="B16" s="99" t="s">
        <v>50</v>
      </c>
    </row>
    <row r="17" spans="1:14" x14ac:dyDescent="0.2">
      <c r="A17" s="99" t="s">
        <v>50</v>
      </c>
    </row>
    <row r="19" spans="1:14" ht="12" x14ac:dyDescent="0.25">
      <c r="A19" s="103" t="s">
        <v>14</v>
      </c>
      <c r="D19" s="180" t="s">
        <v>46</v>
      </c>
    </row>
    <row r="20" spans="1:14" x14ac:dyDescent="0.2">
      <c r="A20" s="99">
        <v>1</v>
      </c>
      <c r="B20" s="99" t="s">
        <v>58</v>
      </c>
      <c r="D20" s="180"/>
    </row>
    <row r="21" spans="1:14" ht="13.2" x14ac:dyDescent="0.2">
      <c r="A21" s="99">
        <v>2</v>
      </c>
      <c r="B21" s="102" t="s">
        <v>59</v>
      </c>
      <c r="C21" s="101"/>
      <c r="D21" s="207">
        <v>0.08</v>
      </c>
      <c r="N21" s="99" t="s">
        <v>50</v>
      </c>
    </row>
    <row r="22" spans="1:14" x14ac:dyDescent="0.2">
      <c r="A22" s="99">
        <v>3</v>
      </c>
      <c r="B22" s="102" t="s">
        <v>60</v>
      </c>
      <c r="C22" s="101"/>
      <c r="D22" s="207">
        <v>0.1</v>
      </c>
    </row>
    <row r="23" spans="1:14" x14ac:dyDescent="0.2">
      <c r="A23" s="99">
        <v>4</v>
      </c>
      <c r="B23" s="102" t="s">
        <v>61</v>
      </c>
      <c r="C23" s="101"/>
      <c r="D23" s="207">
        <v>0.09</v>
      </c>
    </row>
    <row r="24" spans="1:14" x14ac:dyDescent="0.2">
      <c r="A24" s="99">
        <v>5</v>
      </c>
      <c r="B24" s="208" t="s">
        <v>62</v>
      </c>
      <c r="C24" s="113"/>
      <c r="D24" s="207">
        <v>0.08</v>
      </c>
    </row>
    <row r="26" spans="1:14" ht="12" x14ac:dyDescent="0.25">
      <c r="A26" s="103" t="s">
        <v>21</v>
      </c>
    </row>
    <row r="27" spans="1:14" x14ac:dyDescent="0.2">
      <c r="A27" s="99">
        <v>1</v>
      </c>
      <c r="B27" s="113" t="s">
        <v>63</v>
      </c>
      <c r="C27" s="113"/>
    </row>
    <row r="28" spans="1:14" x14ac:dyDescent="0.2">
      <c r="A28" s="99">
        <v>2</v>
      </c>
      <c r="B28" s="113" t="s">
        <v>64</v>
      </c>
      <c r="C28" s="113"/>
    </row>
    <row r="30" spans="1:14" ht="12" x14ac:dyDescent="0.25">
      <c r="A30" s="103" t="s">
        <v>16</v>
      </c>
    </row>
    <row r="31" spans="1:14" x14ac:dyDescent="0.2">
      <c r="A31" s="99" t="s">
        <v>65</v>
      </c>
    </row>
    <row r="32" spans="1:14" x14ac:dyDescent="0.2">
      <c r="A32" s="99" t="s">
        <v>153</v>
      </c>
      <c r="N32" s="191" t="s">
        <v>50</v>
      </c>
    </row>
    <row r="33" spans="1:18" x14ac:dyDescent="0.2">
      <c r="A33" s="99" t="s">
        <v>66</v>
      </c>
    </row>
    <row r="34" spans="1:18" x14ac:dyDescent="0.2">
      <c r="A34" s="99" t="s">
        <v>67</v>
      </c>
    </row>
    <row r="35" spans="1:18" x14ac:dyDescent="0.2">
      <c r="A35" s="99" t="s">
        <v>68</v>
      </c>
    </row>
    <row r="36" spans="1:18" x14ac:dyDescent="0.2">
      <c r="A36" s="99" t="s">
        <v>69</v>
      </c>
    </row>
    <row r="37" spans="1:18" x14ac:dyDescent="0.2">
      <c r="A37" s="99" t="s">
        <v>70</v>
      </c>
    </row>
    <row r="38" spans="1:18" x14ac:dyDescent="0.2">
      <c r="A38" s="99" t="s">
        <v>71</v>
      </c>
    </row>
    <row r="39" spans="1:18" x14ac:dyDescent="0.2">
      <c r="A39" s="99" t="s">
        <v>72</v>
      </c>
    </row>
    <row r="40" spans="1:18" x14ac:dyDescent="0.2">
      <c r="A40" s="180" t="s">
        <v>37</v>
      </c>
      <c r="B40" s="99" t="s">
        <v>213</v>
      </c>
    </row>
    <row r="41" spans="1:18" x14ac:dyDescent="0.2">
      <c r="A41" s="206" t="s">
        <v>73</v>
      </c>
    </row>
    <row r="42" spans="1:18" x14ac:dyDescent="0.2">
      <c r="A42" s="206" t="s">
        <v>74</v>
      </c>
    </row>
    <row r="43" spans="1:18" ht="12.75" customHeight="1" x14ac:dyDescent="0.2">
      <c r="A43" s="418" t="s">
        <v>75</v>
      </c>
      <c r="B43" s="418"/>
      <c r="C43" s="418"/>
      <c r="D43" s="418"/>
      <c r="E43" s="418"/>
      <c r="F43" s="418"/>
      <c r="G43" s="418"/>
      <c r="H43" s="418"/>
      <c r="I43" s="99" t="s">
        <v>212</v>
      </c>
    </row>
    <row r="44" spans="1:18" x14ac:dyDescent="0.2">
      <c r="A44" s="419"/>
      <c r="B44" s="419"/>
      <c r="C44" s="419"/>
      <c r="D44" s="419"/>
      <c r="E44" s="419"/>
      <c r="F44" s="419"/>
      <c r="G44" s="419"/>
      <c r="H44" s="419"/>
    </row>
    <row r="45" spans="1:18" ht="12" x14ac:dyDescent="0.25">
      <c r="A45" s="120"/>
      <c r="B45" s="121" t="s">
        <v>17</v>
      </c>
      <c r="C45" s="121"/>
      <c r="D45" s="121" t="s">
        <v>18</v>
      </c>
      <c r="E45" s="121"/>
      <c r="F45" s="121" t="s">
        <v>19</v>
      </c>
      <c r="G45" s="121"/>
      <c r="H45" s="121" t="s">
        <v>20</v>
      </c>
      <c r="I45" s="121"/>
    </row>
    <row r="46" spans="1:18" ht="12" x14ac:dyDescent="0.25">
      <c r="A46" s="120" t="s">
        <v>12</v>
      </c>
      <c r="B46" s="122">
        <v>1</v>
      </c>
      <c r="C46" s="122"/>
      <c r="D46" s="122">
        <v>1</v>
      </c>
      <c r="E46" s="122"/>
      <c r="F46" s="122">
        <v>1</v>
      </c>
      <c r="G46" s="122"/>
      <c r="H46" s="122">
        <v>1</v>
      </c>
      <c r="I46" s="123"/>
    </row>
    <row r="47" spans="1:18" ht="12" x14ac:dyDescent="0.25">
      <c r="A47" s="192" t="s">
        <v>56</v>
      </c>
      <c r="B47" s="193">
        <f>IF(AND(B46&gt;2,$H$5&gt;=50),5,0)</f>
        <v>0</v>
      </c>
      <c r="C47" s="122"/>
      <c r="D47" s="193">
        <f>IF(AND(D46&gt;2,$H$5&gt;=50),5,0)</f>
        <v>0</v>
      </c>
      <c r="E47" s="122"/>
      <c r="F47" s="193">
        <f>IF(AND(F46&gt;2,$H$5&gt;=50),5,0)</f>
        <v>0</v>
      </c>
      <c r="G47" s="122"/>
      <c r="H47" s="193">
        <f>IF(AND(H46&gt;2,$H$5&gt;=50),5,0)</f>
        <v>0</v>
      </c>
      <c r="I47" s="123"/>
      <c r="N47" s="195" t="s">
        <v>50</v>
      </c>
      <c r="Q47" s="195"/>
      <c r="R47" s="195"/>
    </row>
    <row r="48" spans="1:18" ht="12" x14ac:dyDescent="0.25">
      <c r="A48" s="192" t="s">
        <v>57</v>
      </c>
      <c r="B48" s="194">
        <f>SUM(B46:B47)</f>
        <v>1</v>
      </c>
      <c r="C48" s="122"/>
      <c r="D48" s="194">
        <f>SUM(D46:D47)</f>
        <v>1</v>
      </c>
      <c r="E48" s="122"/>
      <c r="F48" s="194">
        <f>SUM(F46:F47)</f>
        <v>1</v>
      </c>
      <c r="G48" s="122"/>
      <c r="H48" s="194">
        <f>SUM(H46:H47)</f>
        <v>1</v>
      </c>
      <c r="I48" s="123"/>
      <c r="N48" s="195" t="s">
        <v>50</v>
      </c>
      <c r="Q48" s="195"/>
      <c r="R48" s="195"/>
    </row>
    <row r="49" spans="1:20" ht="12" x14ac:dyDescent="0.25">
      <c r="A49" s="120" t="s">
        <v>13</v>
      </c>
      <c r="B49" s="122">
        <v>1</v>
      </c>
      <c r="C49" s="122"/>
      <c r="D49" s="122">
        <v>1</v>
      </c>
      <c r="E49" s="122"/>
      <c r="F49" s="122">
        <v>1</v>
      </c>
      <c r="G49" s="122"/>
      <c r="H49" s="122">
        <v>1</v>
      </c>
      <c r="I49" s="123"/>
    </row>
    <row r="50" spans="1:20" ht="12" x14ac:dyDescent="0.25">
      <c r="A50" s="120" t="s">
        <v>22</v>
      </c>
      <c r="B50" s="122">
        <v>1</v>
      </c>
      <c r="C50" s="122"/>
      <c r="D50" s="122">
        <v>1</v>
      </c>
      <c r="E50" s="122"/>
      <c r="F50" s="122">
        <v>1</v>
      </c>
      <c r="G50" s="122"/>
      <c r="H50" s="122">
        <v>1</v>
      </c>
      <c r="I50" s="123"/>
    </row>
    <row r="51" spans="1:20" ht="0.6" hidden="1" customHeight="1" x14ac:dyDescent="0.25">
      <c r="A51" s="120" t="s">
        <v>24</v>
      </c>
      <c r="B51" s="124" t="str">
        <f>IF(Formulaire!$Q$4&lt;DATE(1916,8,1),"Alt","Neu")</f>
        <v>Alt</v>
      </c>
      <c r="C51" s="124"/>
      <c r="D51" s="124" t="str">
        <f>IF(Formulaire!$Q$4&lt;DATE(1916,8,1),"Alt","Neu")</f>
        <v>Alt</v>
      </c>
      <c r="E51" s="124"/>
      <c r="F51" s="124" t="str">
        <f>IF(Formulaire!$Q$4&lt;DATE(1916,8,1),"Alt","Neu")</f>
        <v>Alt</v>
      </c>
      <c r="G51" s="124"/>
      <c r="H51" s="124" t="str">
        <f>IF(Formulaire!$Q$4&lt;DATE(1916,8,1),"Alt","Neu")</f>
        <v>Alt</v>
      </c>
      <c r="I51" s="124"/>
    </row>
    <row r="52" spans="1:20" ht="12" x14ac:dyDescent="0.25">
      <c r="A52" s="120" t="s">
        <v>30</v>
      </c>
      <c r="B52" s="125" t="str">
        <f>IF(AND(B51="Alt",B46=2,B50=1), 2,"")</f>
        <v/>
      </c>
      <c r="C52" s="125"/>
      <c r="D52" s="125" t="str">
        <f>IF(AND(D51="Alt",D46=2,D50=1), 2," ")</f>
        <v xml:space="preserve"> </v>
      </c>
      <c r="E52" s="125"/>
      <c r="F52" s="125" t="str">
        <f>IF(AND(F51="Alt",F46=2,F50=1), 2," ")</f>
        <v xml:space="preserve"> </v>
      </c>
      <c r="G52" s="125"/>
      <c r="H52" s="125" t="str">
        <f>IF(AND(H51="Alt",H46=2,H50=1), 2," ")</f>
        <v xml:space="preserve"> </v>
      </c>
      <c r="I52" s="123"/>
      <c r="N52" s="199" t="s">
        <v>50</v>
      </c>
    </row>
    <row r="53" spans="1:20" ht="12" x14ac:dyDescent="0.25">
      <c r="A53" s="120" t="s">
        <v>31</v>
      </c>
      <c r="B53" s="125" t="str">
        <f>IF(AND(B51="Alt",B46=2, B50=2),IF(B49=2,8,IF(B49=3,10,IF(B49=4,9,IF(B49=5,8,)))),"0")</f>
        <v>0</v>
      </c>
      <c r="C53" s="126"/>
      <c r="D53" s="125" t="str">
        <f>IF(AND(D51="Alt",D46=2, D50=2),IF(D49=2,8,IF(D49=3,10,IF(D49=4,9,IF(D49=5,8,)))),"0")</f>
        <v>0</v>
      </c>
      <c r="E53" s="126"/>
      <c r="F53" s="125" t="str">
        <f>IF(AND(F51="Alt",F46=2, F50=2),IF(F49=2,8,IF(F49=3,10,IF(F49=4,9,IF(F49=5,8,)))),"0")</f>
        <v>0</v>
      </c>
      <c r="G53" s="126"/>
      <c r="H53" s="125" t="str">
        <f>IF(AND(H51="Alt",H46=2, H50=2),IF(H49=2,8,IF(H49=3,10,IF(H49=4,9,IF(H49=5,8,)))),"0")</f>
        <v>0</v>
      </c>
      <c r="I53" s="123"/>
    </row>
    <row r="54" spans="1:20" ht="12" x14ac:dyDescent="0.25">
      <c r="A54" s="120" t="s">
        <v>29</v>
      </c>
      <c r="B54" s="125" t="str">
        <f>IF(AND(B51="Alt",B46&gt;2), IF(B49=2,8,IF(B49=3,10,IF(B49=4,9,IF(B49=5,8)))),"0")</f>
        <v>0</v>
      </c>
      <c r="C54" s="125"/>
      <c r="D54" s="125" t="str">
        <f>IF(AND(D51="Alt",D46&gt;2), IF(D49=2,8,IF(D49=3,10,IF(D49=4,9,IF(D49=5,8)))),"0")</f>
        <v>0</v>
      </c>
      <c r="E54" s="125"/>
      <c r="F54" s="125" t="str">
        <f>IF(AND(F51="Alt",F46&gt;2), IF(F49=2,8,IF(F49=3,10,IF(F49=4,9,IF(F49=5,8)))),"0")</f>
        <v>0</v>
      </c>
      <c r="G54" s="125"/>
      <c r="H54" s="125" t="str">
        <f>IF(AND(H51="Alt",H46&gt;2), IF(H49=2,8,IF(H49=3,10,IF(H49=4,9,IF(H49=5,8)))),"0")</f>
        <v>0</v>
      </c>
      <c r="I54" s="123"/>
    </row>
    <row r="55" spans="1:20" x14ac:dyDescent="0.2">
      <c r="C55" s="126"/>
      <c r="D55" s="126"/>
      <c r="E55" s="126"/>
      <c r="F55" s="126"/>
      <c r="G55" s="126"/>
      <c r="H55" s="126"/>
      <c r="I55" s="123"/>
    </row>
    <row r="56" spans="1:20" ht="12" x14ac:dyDescent="0.25">
      <c r="A56" s="120" t="s">
        <v>27</v>
      </c>
      <c r="B56" s="125" t="str">
        <f>IF(B51="Neu", IF($F$5&gt;57,"12",IF($F$5&gt;53,"8",IF($F$5&gt;49,"4"))),"0")</f>
        <v>0</v>
      </c>
      <c r="C56" s="125"/>
      <c r="D56" s="125" t="str">
        <f>IF(D51="Neu", IF($F$5&gt;57,"12",IF($F$5&gt;53,"8",IF($F$5&gt;49,"4"))),"0")</f>
        <v>0</v>
      </c>
      <c r="E56" s="125"/>
      <c r="F56" s="125" t="str">
        <f>IF(F51="Neu", IF($F$5&gt;57,"12",IF($F$5&gt;53,"8",IF($F$5&gt;49,"4"))),"0")</f>
        <v>0</v>
      </c>
      <c r="G56" s="125"/>
      <c r="H56" s="125" t="str">
        <f>IF(H51="Neu", IF($F$5&gt;57,"12",IF($F$5&gt;53,"8",IF($F$5&gt;49,"4"))),"0")</f>
        <v>0</v>
      </c>
      <c r="I56" s="124"/>
      <c r="N56" s="415" t="s">
        <v>50</v>
      </c>
      <c r="O56" s="415"/>
      <c r="P56" s="415"/>
      <c r="Q56" s="415"/>
      <c r="R56" s="415"/>
      <c r="S56" s="415"/>
      <c r="T56" s="415"/>
    </row>
    <row r="57" spans="1:20" ht="12" x14ac:dyDescent="0.25">
      <c r="A57" s="120" t="s">
        <v>28</v>
      </c>
      <c r="B57" s="125" t="str">
        <f>IF(B51="Neu", IF($N$5&gt;57,"12",IF($N$5&gt;53,"8",IF($N$5&gt;49,"4"))),"0")</f>
        <v>0</v>
      </c>
      <c r="C57" s="125"/>
      <c r="D57" s="125" t="str">
        <f>IF(D51="Neu", IF($N$5&gt;57,"12",IF($N$5&gt;53,"8",IF($N$5&gt;49,"4"))),"0")</f>
        <v>0</v>
      </c>
      <c r="E57" s="125"/>
      <c r="F57" s="125" t="str">
        <f>IF(F51="Neu", IF($N$5&gt;57,"12",IF($N$5&gt;53,"8",IF($N$5&gt;49,"4"))),"0")</f>
        <v>0</v>
      </c>
      <c r="G57" s="125"/>
      <c r="H57" s="125" t="str">
        <f>IF(H51="Neu", IF($N$5&gt;57,"12",IF($N$5&gt;53,"8",IF($N$5&gt;49,"4"))),"0")</f>
        <v>0</v>
      </c>
      <c r="I57" s="124"/>
      <c r="N57" s="415"/>
      <c r="O57" s="415"/>
      <c r="P57" s="415"/>
      <c r="Q57" s="415"/>
      <c r="R57" s="415"/>
      <c r="S57" s="415"/>
      <c r="T57" s="415"/>
    </row>
    <row r="58" spans="1:20" ht="12" x14ac:dyDescent="0.25">
      <c r="A58" s="120"/>
      <c r="B58" s="125"/>
      <c r="C58" s="125"/>
      <c r="D58" s="125"/>
      <c r="E58" s="125"/>
      <c r="F58" s="125"/>
      <c r="G58" s="125"/>
      <c r="H58" s="125"/>
      <c r="I58" s="124"/>
    </row>
    <row r="59" spans="1:20" ht="12" x14ac:dyDescent="0.25">
      <c r="A59" s="127" t="s">
        <v>25</v>
      </c>
      <c r="B59" s="128" t="str">
        <f>IF(B52=2,-B52&amp;" Pflicht",B53+B54+B56&amp;" %")</f>
        <v>0 %</v>
      </c>
      <c r="C59" s="128"/>
      <c r="D59" s="128" t="str">
        <f>IF(D52=2,-D52&amp;" Pflicht",D53+D54+D56&amp;" %")</f>
        <v>0 %</v>
      </c>
      <c r="E59" s="128"/>
      <c r="F59" s="128" t="str">
        <f>IF(F52=2,-F52&amp;" Pflicht",F53+F54+F56&amp;" %")</f>
        <v>0 %</v>
      </c>
      <c r="G59" s="128"/>
      <c r="H59" s="128" t="str">
        <f>IF(H52=2,-H52&amp;" Pflicht",H53+H54+H56&amp;" %")</f>
        <v>0 %</v>
      </c>
      <c r="I59" s="124"/>
    </row>
    <row r="60" spans="1:20" ht="12" x14ac:dyDescent="0.25">
      <c r="A60" s="127" t="s">
        <v>26</v>
      </c>
      <c r="B60" s="128" t="str">
        <f>IF(B52=2,-B52&amp;" Pflicht",B53+B54+B57&amp;" %")</f>
        <v>0 %</v>
      </c>
      <c r="C60" s="128"/>
      <c r="D60" s="128" t="str">
        <f>IF(D52=2,-D52&amp;" Pflicht",D53+D54+D57&amp;" %")</f>
        <v>0 %</v>
      </c>
      <c r="E60" s="128"/>
      <c r="F60" s="128" t="str">
        <f>IF(F52=2,-F52&amp;" Pflicht",F53+F54+F57&amp;" %")</f>
        <v>0 %</v>
      </c>
      <c r="G60" s="128"/>
      <c r="H60" s="128" t="str">
        <f>IF(H52=2,-H52&amp;" Pflicht",H53+H54+H57&amp;" %")</f>
        <v>0 %</v>
      </c>
      <c r="I60" s="124"/>
    </row>
    <row r="61" spans="1:20" ht="12" x14ac:dyDescent="0.25">
      <c r="A61" s="127" t="s">
        <v>34</v>
      </c>
      <c r="B61" s="129" t="str">
        <f>IF(B59="-2 Pflicht",(2/Formulaire!$E$13)*100&amp;" %",B59)</f>
        <v>0 %</v>
      </c>
      <c r="C61" s="129"/>
      <c r="D61" s="129" t="str">
        <f>IF(D59="-2 Pflicht",(2/Formulaire!$I$13)*100&amp;" %",D59)</f>
        <v>0 %</v>
      </c>
      <c r="E61" s="129"/>
      <c r="F61" s="129" t="str">
        <f>IF(F59="-2 Pflicht",(2/Formulaire!$M$13)*100&amp;" %",F59)</f>
        <v>0 %</v>
      </c>
      <c r="G61" s="129"/>
      <c r="H61" s="129" t="str">
        <f>IF(H59="-2 Pflicht",(2/Formulaire!$Q$13)*100&amp;" %",H59)</f>
        <v>0 %</v>
      </c>
      <c r="I61" s="124"/>
    </row>
    <row r="62" spans="1:20" ht="12" x14ac:dyDescent="0.25">
      <c r="A62" s="127" t="s">
        <v>35</v>
      </c>
      <c r="B62" s="129" t="str">
        <f>IF(B60="-2 Pflicht",(2/Formulaire!$E$13)*100&amp;" %",B60)</f>
        <v>0 %</v>
      </c>
      <c r="C62" s="129"/>
      <c r="D62" s="129" t="str">
        <f>IF(D60="-2 Pflicht",(2/Formulaire!$I$13)*100&amp;" %",D60)</f>
        <v>0 %</v>
      </c>
      <c r="E62" s="129"/>
      <c r="F62" s="129" t="str">
        <f>IF(F60="-2 Pflicht",(2/Formulaire!$M$13)*100&amp;" %",F60)</f>
        <v>0 %</v>
      </c>
      <c r="G62" s="129"/>
      <c r="H62" s="129" t="str">
        <f>IF(H60="-2 Pflicht",(2/Formulaire!$Q$13)*100&amp;" %",H60)</f>
        <v>0 %</v>
      </c>
      <c r="I62" s="124"/>
    </row>
    <row r="63" spans="1:20" ht="12" x14ac:dyDescent="0.25">
      <c r="A63" s="127" t="s">
        <v>49</v>
      </c>
      <c r="B63" s="247">
        <f>(B62+B61)/2</f>
        <v>0</v>
      </c>
      <c r="C63" s="247"/>
      <c r="D63" s="247">
        <f>(D62+D61)/2</f>
        <v>0</v>
      </c>
      <c r="E63" s="247"/>
      <c r="F63" s="247">
        <f>(F62+F61)/2</f>
        <v>0</v>
      </c>
      <c r="G63" s="247"/>
      <c r="H63" s="247">
        <f>(H62+H61)/2</f>
        <v>0</v>
      </c>
      <c r="I63" s="124"/>
    </row>
    <row r="64" spans="1:20" ht="12" x14ac:dyDescent="0.25">
      <c r="A64" s="131" t="s">
        <v>23</v>
      </c>
      <c r="B64" s="132" t="b">
        <v>0</v>
      </c>
      <c r="C64" s="132"/>
      <c r="D64" s="132" t="b">
        <v>0</v>
      </c>
      <c r="E64" s="132"/>
      <c r="F64" s="132" t="b">
        <v>0</v>
      </c>
      <c r="G64" s="132"/>
      <c r="H64" s="132" t="b">
        <v>0</v>
      </c>
      <c r="I64" s="124"/>
    </row>
    <row r="65" spans="1:9" ht="12" x14ac:dyDescent="0.25">
      <c r="A65" s="131"/>
      <c r="B65" s="124"/>
      <c r="C65" s="124"/>
      <c r="D65" s="124"/>
      <c r="E65" s="124"/>
      <c r="F65" s="124"/>
      <c r="G65" s="124"/>
      <c r="H65" s="124"/>
      <c r="I65" s="124"/>
    </row>
    <row r="66" spans="1:9" ht="12" x14ac:dyDescent="0.25">
      <c r="A66" s="131"/>
      <c r="B66" s="124"/>
      <c r="C66" s="124"/>
      <c r="D66" s="124"/>
      <c r="E66" s="124"/>
      <c r="F66" s="124"/>
      <c r="G66" s="124"/>
      <c r="H66" s="124"/>
      <c r="I66" s="124"/>
    </row>
    <row r="67" spans="1:9" ht="12" x14ac:dyDescent="0.25">
      <c r="A67" s="423" t="s">
        <v>45</v>
      </c>
      <c r="B67" s="416" t="s">
        <v>17</v>
      </c>
      <c r="C67" s="417"/>
      <c r="D67" s="416" t="s">
        <v>18</v>
      </c>
      <c r="E67" s="417"/>
      <c r="F67" s="416" t="s">
        <v>19</v>
      </c>
      <c r="G67" s="417"/>
      <c r="H67" s="416" t="s">
        <v>20</v>
      </c>
      <c r="I67" s="417"/>
    </row>
    <row r="68" spans="1:9" ht="12" x14ac:dyDescent="0.25">
      <c r="A68" s="424"/>
      <c r="B68" s="133" t="s">
        <v>10</v>
      </c>
      <c r="C68" s="133" t="s">
        <v>11</v>
      </c>
      <c r="D68" s="133" t="s">
        <v>10</v>
      </c>
      <c r="E68" s="133" t="s">
        <v>11</v>
      </c>
      <c r="F68" s="133" t="s">
        <v>10</v>
      </c>
      <c r="G68" s="133" t="s">
        <v>11</v>
      </c>
      <c r="H68" s="133" t="s">
        <v>10</v>
      </c>
      <c r="I68" s="133" t="s">
        <v>11</v>
      </c>
    </row>
    <row r="69" spans="1:9" ht="12" x14ac:dyDescent="0.25">
      <c r="A69" s="131" t="s">
        <v>38</v>
      </c>
      <c r="B69" s="130" t="str">
        <f>IF(AND(Formules!$B$64=TRUE,Formulaire!$Q$4&lt;DATE(1946,8,1), $B$46=2),(Formulaire!G20+Formulaire!G21)-Formulaire!G24,"0")</f>
        <v>0</v>
      </c>
      <c r="C69" s="130" t="str">
        <f>IF(AND(Formules!$B$64=TRUE,Formulaire!$Q$4&lt;DATE(1946,8,1), $B$46=2),(Formulaire!H20+Formulaire!H21)-Formulaire!H24,"0")</f>
        <v>0</v>
      </c>
      <c r="D69" s="130" t="str">
        <f>IF(AND(Formules!$D$64=TRUE,Formulaire!$Q$4&lt;DATE(1946,8,1), $D$46=2),(Formulaire!K20+Formulaire!K21)-Formulaire!K24,"0")</f>
        <v>0</v>
      </c>
      <c r="E69" s="130" t="str">
        <f>IF(AND(Formules!$D$64=TRUE,Formulaire!$Q$4&lt;DATE(1946,8,1), $D$46=2),(Formulaire!L20+Formulaire!L21)-Formulaire!L24,"0")</f>
        <v>0</v>
      </c>
      <c r="F69" s="130" t="str">
        <f>IF(AND(Formules!$F$64=TRUE,Formulaire!$Q$4&lt;DATE(1946,8,1), $F$46=2),(Formulaire!O20+Formulaire!O21)-Formulaire!O24,"0")</f>
        <v>0</v>
      </c>
      <c r="G69" s="130" t="str">
        <f>IF(AND(Formules!$F$64=TRUE,Formulaire!$Q$4&lt;DATE(1946,8,1), $F$46=2),(Formulaire!P20+Formulaire!P21)-Formulaire!P24,"0")</f>
        <v>0</v>
      </c>
      <c r="H69" s="130" t="str">
        <f>IF(AND(Formules!$H$64=TRUE,Formulaire!$Q$4&lt;DATE(1946,8,1), $H$46=2),(Formulaire!S20+Formulaire!S21)-Formulaire!S24,"0")</f>
        <v>0</v>
      </c>
      <c r="I69" s="130" t="str">
        <f>IF(AND(Formules!$H$64=TRUE,Formulaire!$Q$4&lt;DATE(1946,8,1), $H$46=2),(Formulaire!T20+Formulaire!T21)-Formulaire!T24,"0")</f>
        <v>0</v>
      </c>
    </row>
    <row r="70" spans="1:9" ht="12" x14ac:dyDescent="0.25">
      <c r="A70" s="131" t="s">
        <v>39</v>
      </c>
      <c r="B70" s="130" t="str">
        <f>IF(AND(Formules!$B$64=TRUE,Formulaire!$Q$4&lt;DATE(1946,8,1), $B$46&gt;2),(Formulaire!G20+Formulaire!G21),"0")</f>
        <v>0</v>
      </c>
      <c r="C70" s="130" t="str">
        <f>IF(AND(Formules!$B$64=TRUE,Formulaire!$Q$4&lt;DATE(1946,8,1), $B$46&gt;2),(Formulaire!H20+Formulaire!H21),"0")</f>
        <v>0</v>
      </c>
      <c r="D70" s="130" t="str">
        <f>IF(AND(Formules!$D$64=TRUE,Formulaire!$Q$4&lt;DATE(1946,8,1), $D$46&gt;2),(Formulaire!K20+Formulaire!K21),"0")</f>
        <v>0</v>
      </c>
      <c r="E70" s="130" t="str">
        <f>IF(AND(Formules!$D$64=TRUE,Formulaire!$Q$4&lt;DATE(1946,8,1), $D$46&gt;2),(Formulaire!L20+Formulaire!L21),"0")</f>
        <v>0</v>
      </c>
      <c r="F70" s="130" t="str">
        <f>IF(AND(Formules!$F$64=TRUE,Formulaire!$Q$4&lt;DATE(1946,8,1), $F$46&gt;2),(Formulaire!O20+Formulaire!O21),"0")</f>
        <v>0</v>
      </c>
      <c r="G70" s="130" t="str">
        <f>IF(AND(Formules!$F$64=TRUE,Formulaire!$Q$4&lt;DATE(1946,8,1), $F$46&gt;2),(Formulaire!P20+Formulaire!P21),"0")</f>
        <v>0</v>
      </c>
      <c r="H70" s="130" t="str">
        <f>IF(AND(Formules!$H$64=TRUE,Formulaire!$Q$4&lt;DATE(1946,8,1), $H$46&gt;2),(Formulaire!S20+Formulaire!S21),"0")</f>
        <v>0</v>
      </c>
      <c r="I70" s="130" t="str">
        <f>IF(AND(Formules!$H$64=TRUE,Formulaire!$Q$4&lt;DATE(1946,8,1), $H$46&gt;2),(Formulaire!T20+Formulaire!T21),"0")</f>
        <v>0</v>
      </c>
    </row>
    <row r="71" spans="1:9" ht="12" x14ac:dyDescent="0.25">
      <c r="A71" s="131" t="s">
        <v>40</v>
      </c>
      <c r="B71" s="130" t="str">
        <f>IF(AND(Formules!$B$64=TRUE,Formulaire!$Q$4&gt;=DATE(1946,8,1)),(Formulaire!G20+Formulaire!G21),"0")</f>
        <v>0</v>
      </c>
      <c r="C71" s="130" t="str">
        <f>IF(AND(Formules!$B$64=TRUE,Formulaire!$Q$4&gt;=DATE(1946,8,1)),(Formulaire!H20+Formulaire!H21),"0")</f>
        <v>0</v>
      </c>
      <c r="D71" s="130" t="str">
        <f>IF(AND(Formules!$D$64=TRUE,Formulaire!$Q$4&gt;=DATE(1946,8,1)),(Formulaire!K20+Formulaire!K21),"0")</f>
        <v>0</v>
      </c>
      <c r="E71" s="130" t="str">
        <f>IF(AND(Formules!$D$64=TRUE,Formulaire!$Q$4&gt;=DATE(1946,8,1)),(Formulaire!L20+Formulaire!L21),"0")</f>
        <v>0</v>
      </c>
      <c r="F71" s="130" t="str">
        <f>IF(AND(Formules!$F$64=TRUE,Formulaire!$Q$4&gt;=DATE(1946,8,1)),(Formulaire!O20+Formulaire!O21),"0")</f>
        <v>0</v>
      </c>
      <c r="G71" s="130" t="str">
        <f>IF(AND(Formules!$F$64=TRUE,Formulaire!$Q$4&gt;=DATE(1946,8,1)),(Formulaire!P20+Formulaire!P21),"0")</f>
        <v>0</v>
      </c>
      <c r="H71" s="130" t="str">
        <f>IF(AND(Formules!$H$64=TRUE,Formulaire!$Q$4&gt;=DATE(1946,8,1)),(Formulaire!S20+Formulaire!S21),"0")</f>
        <v>0</v>
      </c>
      <c r="I71" s="130" t="str">
        <f>IF(AND(Formules!$H$64=TRUE,Formulaire!$Q$4&gt;=DATE(1946,8,1)),(Formulaire!T20+Formulaire!T21),"0")</f>
        <v>0</v>
      </c>
    </row>
    <row r="72" spans="1:9" ht="12" x14ac:dyDescent="0.25">
      <c r="A72" s="131" t="s">
        <v>41</v>
      </c>
      <c r="B72" s="130" t="str">
        <f>IF(AND(Formules!$B$64=FALSE,Formulaire!$Q$4&lt;DATE(1946,8,1), $B$46=2),(Formulaire!G20+Formulaire!G21),"0")</f>
        <v>0</v>
      </c>
      <c r="C72" s="130" t="str">
        <f>IF(AND(Formules!$B$64=FALSE,Formulaire!$Q$4&lt;DATE(1946,8,1), $B$46=2),(Formulaire!H20+Formulaire!H21),"0")</f>
        <v>0</v>
      </c>
      <c r="D72" s="130" t="str">
        <f>IF(AND(Formules!$D$64=FALSE,Formulaire!$Q$4&lt;DATE(1946,8,1), $D$46=2),(Formulaire!K20+Formulaire!K21),"0")</f>
        <v>0</v>
      </c>
      <c r="E72" s="130" t="str">
        <f>IF(AND(Formules!$D$64=FALSE,Formulaire!$Q$4&lt;DATE(1946,8,1), $D$46=2),(Formulaire!L20+Formulaire!L21),"0")</f>
        <v>0</v>
      </c>
      <c r="F72" s="130" t="str">
        <f>IF(AND(Formules!$F$64=FALSE,Formulaire!$Q$4&lt;DATE(1946,8,1), $F$46=2),(Formulaire!O20+Formulaire!O21),"0")</f>
        <v>0</v>
      </c>
      <c r="G72" s="130" t="str">
        <f>IF(AND(Formules!$F$64=FALSE,Formulaire!$Q$4&lt;DATE(1946,8,1), $F$46=2),(Formulaire!P20+Formulaire!P21),"0")</f>
        <v>0</v>
      </c>
      <c r="H72" s="130" t="str">
        <f>IF(AND(Formules!$H$64=FALSE,Formulaire!$Q$4&lt;DATE(1946,8,1), $H$46=2),(Formulaire!S20+Formulaire!S21),"0")</f>
        <v>0</v>
      </c>
      <c r="I72" s="130" t="str">
        <f>IF(AND(Formules!$H$64=FALSE,Formulaire!$Q$4&lt;DATE(1946,8,1), $H$46=2),(Formulaire!T20+Formulaire!T21),"0")</f>
        <v>0</v>
      </c>
    </row>
    <row r="73" spans="1:9" ht="12" x14ac:dyDescent="0.25">
      <c r="A73" s="131" t="s">
        <v>42</v>
      </c>
      <c r="B73" s="130" t="str">
        <f>IF(AND(Formules!$B$64=FALSE,Formulaire!$Q$4&lt;DATE(1946,8,1), $B$46&gt;2),(Formulaire!G20+Formulaire!G21)*(1+B61),"0")</f>
        <v>0</v>
      </c>
      <c r="C73" s="130" t="str">
        <f>IF(AND(Formules!$B$64=FALSE,Formulaire!$Q$4&lt;DATE(1946,8,1), $B$46&gt;2),(Formulaire!H20+Formulaire!H21)*(1+B62),"0")</f>
        <v>0</v>
      </c>
      <c r="D73" s="130" t="str">
        <f>IF(AND(Formules!$D$64=FALSE,Formulaire!$Q$4&lt;DATE(1946,8,1), $D$46&gt;2),(Formulaire!K20+Formulaire!K21)*(1+D61),"0")</f>
        <v>0</v>
      </c>
      <c r="E73" s="130" t="str">
        <f>IF(AND(Formules!$D$64=FALSE,Formulaire!$Q$4&lt;DATE(1946,8,1), $D$46&gt;2),(Formulaire!L20+Formulaire!L21)*(1+D62),"0")</f>
        <v>0</v>
      </c>
      <c r="F73" s="130" t="str">
        <f>IF(AND(Formules!$F$64=FALSE,Formulaire!$Q$4&lt;DATE(1946,8,1), $F$46&gt;2),(Formulaire!O20+Formulaire!O21)*(1+F61),"0")</f>
        <v>0</v>
      </c>
      <c r="G73" s="130" t="str">
        <f>IF(AND(Formules!$F$64=FALSE,Formulaire!$Q$4&lt;DATE(1946,8,1), $F$46&gt;2),(Formulaire!P20+Formulaire!P21)*(1+F62),"0")</f>
        <v>0</v>
      </c>
      <c r="H73" s="130" t="str">
        <f>IF(AND(Formules!$H$64=FALSE,Formulaire!$Q$4&lt;DATE(1946,8,1), $H$46&gt;2),(Formulaire!S20+Formulaire!S21)*(1+H61),"0")</f>
        <v>0</v>
      </c>
      <c r="I73" s="130" t="str">
        <f>IF(AND(Formules!$H$64=FALSE,Formulaire!$Q$4&lt;DATE(1946,8,1), $H$46&gt;2),(Formulaire!T20+Formulaire!T21)*(1+H62),"0")</f>
        <v>0</v>
      </c>
    </row>
    <row r="74" spans="1:9" ht="12" x14ac:dyDescent="0.25">
      <c r="A74" s="131" t="s">
        <v>43</v>
      </c>
      <c r="B74" s="130" t="str">
        <f>IF(AND(Formules!$B$64=FALSE,Formulaire!$Q$4&gt;=DATE(1946,8,1)), (Formulaire!G20+Formulaire!G21)*(1+B61),"0")</f>
        <v>0</v>
      </c>
      <c r="C74" s="130" t="str">
        <f>IF(AND(Formules!$B$64=FALSE,Formulaire!$Q$4&gt;=DATE(1946,8,1)), (Formulaire!H20+Formulaire!H21)*(1+B62),"0")</f>
        <v>0</v>
      </c>
      <c r="D74" s="130" t="str">
        <f>IF(AND(Formules!$D$64=FALSE,Formulaire!$Q$4&gt;=DATE(1946,8,1)), (Formulaire!K20+Formulaire!K21)*(1+D61),"0")</f>
        <v>0</v>
      </c>
      <c r="E74" s="130" t="str">
        <f>IF(AND(Formules!$D$64=FALSE,Formulaire!$Q$4&gt;=DATE(1946,8,1)), (Formulaire!L20+Formulaire!L21)*(1+D62),"0")</f>
        <v>0</v>
      </c>
      <c r="F74" s="130" t="str">
        <f>IF(AND(Formules!$F$64=FALSE,Formulaire!$Q$4&gt;=DATE(1946,8,1)), (Formulaire!O20+Formulaire!O21)*(1+F61),"0")</f>
        <v>0</v>
      </c>
      <c r="G74" s="130" t="str">
        <f>IF(AND(Formules!$F$64=FALSE,Formulaire!$Q$4&gt;=DATE(1946,8,1)), (Formulaire!P20+Formulaire!P21)*(1+F62),"0")</f>
        <v>0</v>
      </c>
      <c r="H74" s="130" t="str">
        <f>IF(AND(Formules!$H$64=FALSE,Formulaire!$Q$4&gt;=DATE(1946,8,1)), (Formulaire!S20+Formulaire!S21)*(1+H61),"0")</f>
        <v>0</v>
      </c>
      <c r="I74" s="130" t="str">
        <f>IF(AND(Formules!$H$64=FALSE,Formulaire!$Q$4&gt;=DATE(1946,8,1)), (Formulaire!T20+Formulaire!T21)*(1+H62),"0")</f>
        <v>0</v>
      </c>
    </row>
    <row r="75" spans="1:9" ht="12" x14ac:dyDescent="0.25">
      <c r="A75" s="134" t="s">
        <v>44</v>
      </c>
      <c r="B75" s="248">
        <f t="shared" ref="B75:I75" si="0">SUM(B69:B74)</f>
        <v>0</v>
      </c>
      <c r="C75" s="248">
        <f t="shared" si="0"/>
        <v>0</v>
      </c>
      <c r="D75" s="248">
        <f t="shared" si="0"/>
        <v>0</v>
      </c>
      <c r="E75" s="248">
        <f t="shared" si="0"/>
        <v>0</v>
      </c>
      <c r="F75" s="248">
        <f t="shared" si="0"/>
        <v>0</v>
      </c>
      <c r="G75" s="248">
        <f t="shared" si="0"/>
        <v>0</v>
      </c>
      <c r="H75" s="248">
        <f t="shared" si="0"/>
        <v>0</v>
      </c>
      <c r="I75" s="248">
        <f t="shared" si="0"/>
        <v>0</v>
      </c>
    </row>
    <row r="76" spans="1:9" ht="12" x14ac:dyDescent="0.25">
      <c r="A76" s="134"/>
      <c r="B76" s="135"/>
      <c r="C76" s="136"/>
      <c r="D76" s="136"/>
      <c r="E76" s="136"/>
      <c r="F76" s="136"/>
      <c r="G76" s="136"/>
      <c r="H76" s="136"/>
      <c r="I76" s="136"/>
    </row>
  </sheetData>
  <mergeCells count="10">
    <mergeCell ref="N56:T57"/>
    <mergeCell ref="H67:I67"/>
    <mergeCell ref="A43:H44"/>
    <mergeCell ref="A3:F3"/>
    <mergeCell ref="A7:D7"/>
    <mergeCell ref="H3:N3"/>
    <mergeCell ref="A67:A68"/>
    <mergeCell ref="B67:C67"/>
    <mergeCell ref="D67:E67"/>
    <mergeCell ref="F67:G67"/>
  </mergeCells>
  <phoneticPr fontId="4" type="noConversion"/>
  <pageMargins left="0.25" right="0.17" top="0.38" bottom="0.984251969" header="0.23" footer="0.4921259845"/>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Formulaire</vt:lpstr>
      <vt:lpstr>Saisir des leçcons ponctuelles</vt:lpstr>
      <vt:lpstr>Déduction pour décharge horaire</vt:lpstr>
      <vt:lpstr>Manuel</vt:lpstr>
      <vt:lpstr>Formules</vt:lpstr>
      <vt:lpstr>'Déduction pour décharge horaire'!Zone_d_impression</vt:lpstr>
      <vt:lpstr>Formulaire!Zone_d_impression</vt:lpstr>
      <vt:lpstr>'Saisir des leçcons ponctuelles'!Zone_d_impression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IPB - inkl. Formeln im Excel-Format</dc:title>
  <dc:subject>TABELLE</dc:subject>
  <dc:creator>MBBQ</dc:creator>
  <cp:lastModifiedBy>Richard Jannick, BKD-AKVB-EOF</cp:lastModifiedBy>
  <cp:lastPrinted>2024-05-23T12:52:29Z</cp:lastPrinted>
  <dcterms:created xsi:type="dcterms:W3CDTF">2001-07-27T12:57:35Z</dcterms:created>
  <dcterms:modified xsi:type="dcterms:W3CDTF">2024-08-13T13:09:29Z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MSIP_Label_74fdd986-87d9-48c6-acda-407b1ab5fef0_Enabled">
    <vt:lpwstr>true</vt:lpwstr>
  </property>
  <property fmtid="{D5CDD505-2E9C-101B-9397-08002B2CF9AE}" pid="4" name="MSIP_Label_74fdd986-87d9-48c6-acda-407b1ab5fef0_SetDate">
    <vt:lpwstr>2024-04-16T04:33:10Z</vt:lpwstr>
  </property>
  <property fmtid="{D5CDD505-2E9C-101B-9397-08002B2CF9AE}" pid="5" name="MSIP_Label_74fdd986-87d9-48c6-acda-407b1ab5fef0_Method">
    <vt:lpwstr>Standard</vt:lpwstr>
  </property>
  <property fmtid="{D5CDD505-2E9C-101B-9397-08002B2CF9AE}" pid="6" name="MSIP_Label_74fdd986-87d9-48c6-acda-407b1ab5fef0_Name">
    <vt:lpwstr>NICHT KLASSIFIZIERT</vt:lpwstr>
  </property>
  <property fmtid="{D5CDD505-2E9C-101B-9397-08002B2CF9AE}" pid="7" name="MSIP_Label_74fdd986-87d9-48c6-acda-407b1ab5fef0_SiteId">
    <vt:lpwstr>cb96f99a-a111-42d7-9f65-e111197ba4bb</vt:lpwstr>
  </property>
  <property fmtid="{D5CDD505-2E9C-101B-9397-08002B2CF9AE}" pid="8" name="MSIP_Label_74fdd986-87d9-48c6-acda-407b1ab5fef0_ActionId">
    <vt:lpwstr>9109164b-9d2a-4580-bae4-9dc5386a55c0</vt:lpwstr>
  </property>
  <property fmtid="{D5CDD505-2E9C-101B-9397-08002B2CF9AE}" pid="9" name="MSIP_Label_74fdd986-87d9-48c6-acda-407b1ab5fef0_ContentBits">
    <vt:lpwstr>0</vt:lpwstr>
  </property>
</Properties>
</file>